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wfseshdqfile01\data$\HQ\QSS\ISO 9001-2015\INFORMES huella co2 y sostenibilidad\5. FY26 Informe de Sostenibilidad\"/>
    </mc:Choice>
  </mc:AlternateContent>
  <xr:revisionPtr revIDLastSave="0" documentId="13_ncr:1_{D7A98417-0516-4445-B7A4-5201B40C7843}" xr6:coauthVersionLast="47" xr6:coauthVersionMax="47" xr10:uidLastSave="{00000000-0000-0000-0000-000000000000}"/>
  <bookViews>
    <workbookView xWindow="-108" yWindow="-108" windowWidth="23256" windowHeight="12456" firstSheet="10" activeTab="16" xr2:uid="{2065E440-7B47-4D51-B2C8-18884587B273}"/>
  </bookViews>
  <sheets>
    <sheet name="Contenido" sheetId="1" r:id="rId1"/>
    <sheet name="Interoperabilidad ESRS-GRI" sheetId="4" r:id="rId2"/>
    <sheet name="Tabla de Referencias ESRS-GRI" sheetId="15" r:id="rId3"/>
    <sheet name="Tabla Referencias Ley 11-2018" sheetId="19" r:id="rId4"/>
    <sheet name="Certificaciones" sheetId="2" r:id="rId5"/>
    <sheet name="Objetivos ESG FY26 " sheetId="18" r:id="rId6"/>
    <sheet name="Info. Económica" sheetId="6" r:id="rId7"/>
    <sheet name="SST" sheetId="5" r:id="rId8"/>
    <sheet name="Personal Propio" sheetId="9" r:id="rId9"/>
    <sheet name="Formación y Educación" sheetId="8" r:id="rId10"/>
    <sheet name="Personal Ajeno" sheetId="7" r:id="rId11"/>
    <sheet name="Contaminación" sheetId="10" r:id="rId12"/>
    <sheet name="Residuos" sheetId="11" r:id="rId13"/>
    <sheet name="Consumo" sheetId="12" r:id="rId14"/>
    <sheet name="Emisiones" sheetId="13" r:id="rId15"/>
    <sheet name="Intensidad En." sheetId="14" r:id="rId16"/>
    <sheet name="Denuncias" sheetId="16" r:id="rId17"/>
  </sheets>
  <definedNames>
    <definedName name="_xlnm._FilterDatabase" localSheetId="2" hidden="1">'Tabla de Referencias ESRS-GRI'!$A$114:$C$114</definedName>
    <definedName name="Certificaciones">Certificaciones!$C$2</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4" l="1"/>
  <c r="D28" i="14"/>
  <c r="E28" i="14"/>
  <c r="F28" i="14"/>
  <c r="G28" i="14"/>
  <c r="F10" i="13"/>
  <c r="G10" i="13"/>
  <c r="D18" i="13"/>
  <c r="D9" i="10" s="1"/>
  <c r="E18" i="13"/>
  <c r="E9" i="10" s="1"/>
  <c r="F18" i="13"/>
  <c r="F10" i="10" s="1"/>
  <c r="D20" i="13"/>
  <c r="E20" i="13"/>
  <c r="F20" i="13"/>
  <c r="G20" i="13"/>
  <c r="G21" i="13" s="1"/>
  <c r="D31" i="13"/>
  <c r="D13" i="13" s="1"/>
  <c r="E31" i="13"/>
  <c r="E13" i="13" s="1"/>
  <c r="F31" i="13"/>
  <c r="F13" i="13" s="1"/>
  <c r="G31" i="13"/>
  <c r="G13" i="13" s="1"/>
  <c r="D33" i="13"/>
  <c r="E33" i="13"/>
  <c r="F33" i="13"/>
  <c r="D34" i="13"/>
  <c r="E34" i="13"/>
  <c r="F34" i="13"/>
  <c r="D35" i="13"/>
  <c r="E35" i="13"/>
  <c r="F35" i="13"/>
  <c r="E43" i="13"/>
  <c r="D13" i="12"/>
  <c r="E13" i="12"/>
  <c r="F13" i="12"/>
  <c r="G13" i="12"/>
  <c r="D15" i="12"/>
  <c r="E15" i="12"/>
  <c r="F15" i="12"/>
  <c r="G15" i="12"/>
  <c r="D16" i="12"/>
  <c r="E16" i="12"/>
  <c r="F16" i="12"/>
  <c r="G16" i="12"/>
  <c r="D17" i="12"/>
  <c r="E17" i="12"/>
  <c r="F17" i="12"/>
  <c r="G17" i="12"/>
  <c r="D41" i="12"/>
  <c r="D17" i="14" s="1"/>
  <c r="E41" i="12"/>
  <c r="E24" i="12" s="1"/>
  <c r="E28" i="12" s="1"/>
  <c r="F41" i="12"/>
  <c r="F17" i="14" s="1"/>
  <c r="G41" i="12"/>
  <c r="D46" i="12"/>
  <c r="E46" i="12"/>
  <c r="F46" i="12"/>
  <c r="G46" i="12"/>
  <c r="D54" i="12"/>
  <c r="E54" i="12"/>
  <c r="F54" i="12"/>
  <c r="G54" i="12"/>
  <c r="D61" i="12"/>
  <c r="D53" i="12" s="1"/>
  <c r="D55" i="12" s="1"/>
  <c r="E61" i="12"/>
  <c r="E53" i="12" s="1"/>
  <c r="E55" i="12" s="1"/>
  <c r="F61" i="12"/>
  <c r="F53" i="12" s="1"/>
  <c r="G61" i="12"/>
  <c r="G53" i="12" s="1"/>
  <c r="D67" i="12"/>
  <c r="D9" i="13" s="1"/>
  <c r="E67" i="12"/>
  <c r="E9" i="13" s="1"/>
  <c r="F67" i="12"/>
  <c r="F9" i="13" s="1"/>
  <c r="G67" i="12"/>
  <c r="G9" i="13" s="1"/>
  <c r="G57" i="13" s="1"/>
  <c r="D14" i="11"/>
  <c r="D9" i="11" s="1"/>
  <c r="E14" i="11"/>
  <c r="E9" i="11" s="1"/>
  <c r="F14" i="11"/>
  <c r="F9" i="11" s="1"/>
  <c r="G14" i="11"/>
  <c r="G9" i="11" s="1"/>
  <c r="D15" i="11"/>
  <c r="E15" i="11"/>
  <c r="F15" i="11"/>
  <c r="G15" i="11"/>
  <c r="D16" i="11"/>
  <c r="D11" i="11" s="1"/>
  <c r="E16" i="11"/>
  <c r="E11" i="11" s="1"/>
  <c r="F16" i="11"/>
  <c r="F11" i="11" s="1"/>
  <c r="G16" i="11"/>
  <c r="F19" i="11"/>
  <c r="G19" i="11"/>
  <c r="F20" i="11"/>
  <c r="G20" i="11"/>
  <c r="G21" i="11"/>
  <c r="D22" i="11"/>
  <c r="D43" i="13" s="1"/>
  <c r="E22" i="11"/>
  <c r="G9" i="10"/>
  <c r="G10" i="10"/>
  <c r="G11" i="10"/>
  <c r="D14" i="10"/>
  <c r="E14" i="10"/>
  <c r="F14" i="10"/>
  <c r="G14" i="10"/>
  <c r="D15" i="10"/>
  <c r="E15" i="10"/>
  <c r="F15" i="10"/>
  <c r="G15" i="10"/>
  <c r="D16" i="10"/>
  <c r="E16" i="10"/>
  <c r="F16" i="10"/>
  <c r="G16" i="10"/>
  <c r="G21" i="10"/>
  <c r="G20" i="10" l="1"/>
  <c r="D10" i="13"/>
  <c r="D55" i="13" s="1"/>
  <c r="F11" i="10"/>
  <c r="E18" i="12"/>
  <c r="E36" i="13" s="1"/>
  <c r="F21" i="13"/>
  <c r="G18" i="12"/>
  <c r="G36" i="13" s="1"/>
  <c r="F18" i="12"/>
  <c r="F36" i="13" s="1"/>
  <c r="G55" i="12"/>
  <c r="G24" i="12"/>
  <c r="G28" i="12" s="1"/>
  <c r="F55" i="12"/>
  <c r="D17" i="11"/>
  <c r="D12" i="11" s="1"/>
  <c r="D37" i="13" s="1"/>
  <c r="G19" i="10"/>
  <c r="E9" i="14"/>
  <c r="E11" i="14" s="1"/>
  <c r="E17" i="14"/>
  <c r="D24" i="12"/>
  <c r="D18" i="12"/>
  <c r="D36" i="13" s="1"/>
  <c r="E10" i="13"/>
  <c r="E14" i="13" s="1"/>
  <c r="F24" i="12"/>
  <c r="F28" i="12" s="1"/>
  <c r="E11" i="10"/>
  <c r="E21" i="10" s="1"/>
  <c r="D11" i="10"/>
  <c r="D21" i="10" s="1"/>
  <c r="G17" i="11"/>
  <c r="G12" i="11" s="1"/>
  <c r="G37" i="13" s="1"/>
  <c r="F17" i="11"/>
  <c r="F12" i="11" s="1"/>
  <c r="F37" i="13" s="1"/>
  <c r="F38" i="13" s="1"/>
  <c r="E21" i="13"/>
  <c r="G22" i="11"/>
  <c r="G43" i="13" s="1"/>
  <c r="F22" i="11"/>
  <c r="F43" i="13" s="1"/>
  <c r="G11" i="11"/>
  <c r="D10" i="10"/>
  <c r="D20" i="10" s="1"/>
  <c r="E17" i="11"/>
  <c r="E12" i="11" s="1"/>
  <c r="E37" i="13" s="1"/>
  <c r="E38" i="13" s="1"/>
  <c r="D21" i="13"/>
  <c r="F8" i="13"/>
  <c r="E10" i="10"/>
  <c r="E20" i="10" s="1"/>
  <c r="F20" i="10"/>
  <c r="F21" i="10"/>
  <c r="E19" i="10"/>
  <c r="D19" i="10"/>
  <c r="G8" i="13"/>
  <c r="G14" i="13"/>
  <c r="F9" i="10"/>
  <c r="F19" i="10" s="1"/>
  <c r="G55" i="13"/>
  <c r="F55" i="13"/>
  <c r="F14" i="13"/>
  <c r="F35" i="12"/>
  <c r="D28" i="12"/>
  <c r="D9" i="14" s="1"/>
  <c r="D11" i="14" s="1"/>
  <c r="D35" i="12"/>
  <c r="G35" i="12"/>
  <c r="E35" i="12"/>
  <c r="G10" i="11"/>
  <c r="F10" i="11"/>
  <c r="E10" i="11"/>
  <c r="D10" i="11"/>
  <c r="F48" i="13" l="1"/>
  <c r="F27" i="14" s="1"/>
  <c r="F29" i="14" s="1"/>
  <c r="G38" i="13"/>
  <c r="G48" i="13"/>
  <c r="G27" i="14" s="1"/>
  <c r="G29" i="14" s="1"/>
  <c r="D14" i="13"/>
  <c r="D8" i="13"/>
  <c r="E55" i="13"/>
  <c r="F9" i="14"/>
  <c r="F11" i="14" s="1"/>
  <c r="D38" i="13"/>
  <c r="G9" i="14"/>
  <c r="G11" i="14" s="1"/>
  <c r="E8" i="13"/>
  <c r="E48" i="13"/>
  <c r="E27" i="14" s="1"/>
  <c r="E29" i="14" s="1"/>
  <c r="F38" i="6"/>
  <c r="D48" i="13" l="1"/>
  <c r="J102" i="7"/>
  <c r="F12" i="9"/>
  <c r="C21" i="9" s="1"/>
  <c r="F21" i="9" s="1"/>
  <c r="L12" i="9"/>
  <c r="F13" i="9"/>
  <c r="C22" i="9" s="1"/>
  <c r="F22" i="9" s="1"/>
  <c r="L13" i="9"/>
  <c r="F14" i="9"/>
  <c r="C23" i="9" s="1"/>
  <c r="F23" i="9" s="1"/>
  <c r="L14" i="9"/>
  <c r="F15" i="9"/>
  <c r="C24" i="9" s="1"/>
  <c r="F24" i="9" s="1"/>
  <c r="L15" i="9"/>
  <c r="F16" i="9"/>
  <c r="C25" i="9" s="1"/>
  <c r="F25" i="9" s="1"/>
  <c r="L16" i="9"/>
  <c r="C59" i="9"/>
  <c r="D59" i="9"/>
  <c r="E59" i="9"/>
  <c r="G59" i="9"/>
  <c r="H59" i="9"/>
  <c r="I59" i="9"/>
  <c r="J59" i="9"/>
  <c r="F215" i="9"/>
  <c r="K215" i="9"/>
  <c r="H11" i="7"/>
  <c r="H12" i="7"/>
  <c r="C27" i="6"/>
  <c r="D27" i="6"/>
  <c r="E27" i="6"/>
  <c r="F37" i="6"/>
  <c r="J6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tc={F7482CC8-4351-43AB-B6AC-FB928FC174B4}</author>
  </authors>
  <commentList>
    <comment ref="B146" authorId="0" shapeId="0" xr:uid="{F7482CC8-4351-43AB-B6AC-FB928FC174B4}">
      <text>
        <t>[Comentario encadenado]
Su versión de Excel le permite leer este comentario encadenado; sin embargo, las ediciones que se apliquen se quitarán si el archivo se abre en una versión más reciente de Excel. Más información: https://go.microsoft.com/fwlink/?linkid=870924
Comentario:
    ¿Todo WFS?</t>
      </text>
    </comment>
  </commentList>
</comments>
</file>

<file path=xl/sharedStrings.xml><?xml version="1.0" encoding="utf-8"?>
<sst xmlns="http://schemas.openxmlformats.org/spreadsheetml/2006/main" count="2239" uniqueCount="1133">
  <si>
    <t xml:space="preserve"> España - Libro de Datos FY26</t>
  </si>
  <si>
    <t xml:space="preserve"> </t>
  </si>
  <si>
    <t>Propósito del Libro de Datos</t>
  </si>
  <si>
    <t>Contenido</t>
  </si>
  <si>
    <t>Contaminación</t>
  </si>
  <si>
    <t>A continuación, se desglosa el contenido que se incluirá en este Libro de Datos:</t>
  </si>
  <si>
    <t>como una extensión del reporte, y no como un documento indepentiente, ya que ambos están correlacionados y se complementan entre sí. Ambos documentos se han elaborado utilizando como referencia los estándares GRI.</t>
  </si>
  <si>
    <r>
      <t xml:space="preserve">Este </t>
    </r>
    <r>
      <rPr>
        <b/>
        <sz val="9"/>
        <color theme="2" tint="-0.749992370372631"/>
        <rFont val="Arial"/>
        <family val="2"/>
      </rPr>
      <t>Libro de Datos</t>
    </r>
    <r>
      <rPr>
        <sz val="9"/>
        <color theme="2" tint="-0.749992370372631"/>
        <rFont val="Arial"/>
        <family val="2"/>
      </rPr>
      <t xml:space="preserve"> alberga únicamente la</t>
    </r>
    <r>
      <rPr>
        <b/>
        <sz val="9"/>
        <color theme="2" tint="-0.749992370372631"/>
        <rFont val="Arial"/>
        <family val="2"/>
      </rPr>
      <t xml:space="preserve"> información cuantitativa</t>
    </r>
    <r>
      <rPr>
        <sz val="9"/>
        <color theme="2" tint="-0.749992370372631"/>
        <rFont val="Arial"/>
        <family val="2"/>
      </rPr>
      <t xml:space="preserve"> del </t>
    </r>
    <r>
      <rPr>
        <b/>
        <sz val="9"/>
        <color theme="2" tint="-0.749992370372631"/>
        <rFont val="Arial"/>
        <family val="2"/>
      </rPr>
      <t>Informe de Sostenibilidad</t>
    </r>
    <r>
      <rPr>
        <sz val="9"/>
        <color theme="2" tint="-0.749992370372631"/>
        <rFont val="Arial"/>
        <family val="2"/>
      </rPr>
      <t xml:space="preserve"> de WFS España, con el objetivo de facilitiar y aligerar la consulta del reporte principal. Este documento debe entenderse </t>
    </r>
  </si>
  <si>
    <r>
      <t xml:space="preserve">En este Libro de Datos se presenta información sobre los temas que representan los </t>
    </r>
    <r>
      <rPr>
        <b/>
        <sz val="9"/>
        <color theme="2" tint="-0.749992370372631"/>
        <rFont val="Arial"/>
        <family val="2"/>
      </rPr>
      <t>impactos</t>
    </r>
    <r>
      <rPr>
        <sz val="9"/>
        <color theme="2" tint="-0.749992370372631"/>
        <rFont val="Arial"/>
        <family val="2"/>
      </rPr>
      <t xml:space="preserve"> más significativos sobre la economía, el medio ambiente y las personas en WFS España. Con el fin de cumplir </t>
    </r>
  </si>
  <si>
    <r>
      <t xml:space="preserve">con el  criterio de comparabilidad fiable de la información, se presentan datos relativos al periodo objeto del informe actual, es decir, </t>
    </r>
    <r>
      <rPr>
        <b/>
        <sz val="9"/>
        <color theme="2" tint="-0.749992370372631"/>
        <rFont val="Arial"/>
        <family val="2"/>
      </rPr>
      <t>año fiscal</t>
    </r>
    <r>
      <rPr>
        <sz val="9"/>
        <color theme="2" tint="-0.749992370372631"/>
        <rFont val="Arial"/>
        <family val="2"/>
      </rPr>
      <t xml:space="preserve"> 2026 ( en adelante </t>
    </r>
    <r>
      <rPr>
        <b/>
        <sz val="9"/>
        <color theme="2" tint="-0.749992370372631"/>
        <rFont val="Arial"/>
        <family val="2"/>
      </rPr>
      <t>FY26</t>
    </r>
    <r>
      <rPr>
        <sz val="9"/>
        <color theme="2" tint="-0.749992370372631"/>
        <rFont val="Arial"/>
        <family val="2"/>
      </rPr>
      <t>) y, al menos, a dos periodos anteriores.</t>
    </r>
  </si>
  <si>
    <t>Emisiones</t>
  </si>
  <si>
    <t>Personal</t>
  </si>
  <si>
    <t>Propio</t>
  </si>
  <si>
    <t>Corrupción y Soborno</t>
  </si>
  <si>
    <t>Prácticas de Pago</t>
  </si>
  <si>
    <t>ESRS 2</t>
  </si>
  <si>
    <t>Universales</t>
  </si>
  <si>
    <t>Temática</t>
  </si>
  <si>
    <t>GRI</t>
  </si>
  <si>
    <t>ESRS</t>
  </si>
  <si>
    <t>Fundamentos</t>
  </si>
  <si>
    <t>Anotaciones</t>
  </si>
  <si>
    <t>Tipo de estándar</t>
  </si>
  <si>
    <t xml:space="preserve">Tabla de Interoperabilidad GRI - ESRS </t>
  </si>
  <si>
    <t>GRI 1, GRI 2</t>
  </si>
  <si>
    <t>ESRS 1, ESRS 2</t>
  </si>
  <si>
    <t>Interoperabilidad ALTA (gobernanza, estrategia, impactos, métricas)</t>
  </si>
  <si>
    <t>Enfoque de Gestión</t>
  </si>
  <si>
    <t>GRI 3</t>
  </si>
  <si>
    <t>Políticas, Acciones, KPIs.</t>
  </si>
  <si>
    <t>Cambio Climático</t>
  </si>
  <si>
    <t>Recursos hídricos y marinos</t>
  </si>
  <si>
    <t>Biodiversidad y Ecosistemas</t>
  </si>
  <si>
    <t>Uso de recursos y economía circular</t>
  </si>
  <si>
    <t>ESRS E1</t>
  </si>
  <si>
    <t>Transición climática, escenarios y planes</t>
  </si>
  <si>
    <t>ESRS E2</t>
  </si>
  <si>
    <t>GRI 306 (residuos), GRI 303 (efluentes)</t>
  </si>
  <si>
    <t>GRI 303</t>
  </si>
  <si>
    <t>ESRS E3</t>
  </si>
  <si>
    <t>GRI 304</t>
  </si>
  <si>
    <t>ESRS E4</t>
  </si>
  <si>
    <t>Mayor exigencia en ESRS</t>
  </si>
  <si>
    <t>GRI 301, GRI 306</t>
  </si>
  <si>
    <t>ESRS E5</t>
  </si>
  <si>
    <t>Personal Propio</t>
  </si>
  <si>
    <t>GRI 401-405, 406, 403</t>
  </si>
  <si>
    <t>ESRS S1</t>
  </si>
  <si>
    <t>Trabajadores de la Cadena de Valor</t>
  </si>
  <si>
    <t>GRI 408-409, 414</t>
  </si>
  <si>
    <t>ESRS S2</t>
  </si>
  <si>
    <t>Colectivos Afectados</t>
  </si>
  <si>
    <t>GRI 413</t>
  </si>
  <si>
    <t>ESRS S3</t>
  </si>
  <si>
    <t>Consumidores y usuarios finales</t>
  </si>
  <si>
    <t>ESRS S4</t>
  </si>
  <si>
    <t>Cultura Corporativa</t>
  </si>
  <si>
    <t>GRI 416-417</t>
  </si>
  <si>
    <t>GRI 2-23, 2-24, 2-26</t>
  </si>
  <si>
    <t>ESRS G1-1</t>
  </si>
  <si>
    <t>Alineación alta.</t>
  </si>
  <si>
    <t>Relación con proveedores</t>
  </si>
  <si>
    <t>GRI 2-6, GRI 414, GRI 308</t>
  </si>
  <si>
    <t>ESRS G1-2</t>
  </si>
  <si>
    <t>ESRS integra riesgos ESG transversalmente (impacto, riesgo, oportunidad.</t>
  </si>
  <si>
    <t>GRI 205</t>
  </si>
  <si>
    <t>ESRS G1-3</t>
  </si>
  <si>
    <t>Prevención y detección de corrupción y soborno</t>
  </si>
  <si>
    <t>Incidentes de corrupción o soborno</t>
  </si>
  <si>
    <t>ESRS G1-4</t>
  </si>
  <si>
    <t>Actividades con influencia política</t>
  </si>
  <si>
    <t>ESRS G1-5</t>
  </si>
  <si>
    <t>ESRS G1-6</t>
  </si>
  <si>
    <t>GRI 2-29, GRI 2-28</t>
  </si>
  <si>
    <t>GRI 2-29 (equivalente directo), GRI 2-28 (complementario)</t>
  </si>
  <si>
    <t>GRI 2-6, GRI 414</t>
  </si>
  <si>
    <t>GRI 2-6 (Relaciones de la cadena de valor), GRI 414 (evaluación social de proveedores, cuando las prácticas de pago forman parte del desempeño social en la cadena.</t>
  </si>
  <si>
    <t>(E) Medio Ambiente</t>
  </si>
  <si>
    <t>(S) Social</t>
  </si>
  <si>
    <t>(G) Gobernanza</t>
  </si>
  <si>
    <t>Info. Económica</t>
  </si>
  <si>
    <t>Residuos</t>
  </si>
  <si>
    <t>Intensidad Energética</t>
  </si>
  <si>
    <t>GRI 302, GRI 305, GRI 102, GRI 103</t>
  </si>
  <si>
    <t>Alineación alta</t>
  </si>
  <si>
    <r>
      <rPr>
        <b/>
        <sz val="9"/>
        <color rgb="FFEE2536"/>
        <rFont val="Arial"/>
        <family val="2"/>
      </rPr>
      <t>(E)</t>
    </r>
    <r>
      <rPr>
        <b/>
        <sz val="9"/>
        <rFont val="Arial"/>
        <family val="2"/>
      </rPr>
      <t xml:space="preserve"> Medio Ambiente</t>
    </r>
  </si>
  <si>
    <r>
      <rPr>
        <b/>
        <sz val="9"/>
        <color rgb="FFEE2536"/>
        <rFont val="Arial"/>
        <family val="2"/>
      </rPr>
      <t>(S)</t>
    </r>
    <r>
      <rPr>
        <b/>
        <sz val="9"/>
        <rFont val="Arial"/>
        <family val="2"/>
      </rPr>
      <t xml:space="preserve"> Sociedad</t>
    </r>
  </si>
  <si>
    <r>
      <rPr>
        <b/>
        <sz val="9"/>
        <color rgb="FFEE2536"/>
        <rFont val="Arial"/>
        <family val="2"/>
      </rPr>
      <t>(G)</t>
    </r>
    <r>
      <rPr>
        <b/>
        <sz val="9"/>
        <rFont val="Arial"/>
        <family val="2"/>
      </rPr>
      <t xml:space="preserve"> Gobernanza</t>
    </r>
  </si>
  <si>
    <t>ISO 9001:2015</t>
  </si>
  <si>
    <t>HSSE</t>
  </si>
  <si>
    <t>ISO 14001:2015</t>
  </si>
  <si>
    <t>ISO 45001:2015</t>
  </si>
  <si>
    <t>Sma. de Gestión de la Calidad</t>
  </si>
  <si>
    <t>Sma. de Gestión de Medioambiente</t>
  </si>
  <si>
    <t>Sma. de Gestión de la Salud y Seguridad de los Trabajadores</t>
  </si>
  <si>
    <t>SGE21</t>
  </si>
  <si>
    <t>Sma. de Gestión Ética, Sostenible y Responsable</t>
  </si>
  <si>
    <t>ISAGO</t>
  </si>
  <si>
    <t>GDP</t>
  </si>
  <si>
    <t>Pharma</t>
  </si>
  <si>
    <t>Asistencia en tierra a la carga aérea y correo, asistencia en tierra de servicio de rampa y operaciones</t>
  </si>
  <si>
    <t>HDQ</t>
  </si>
  <si>
    <t xml:space="preserve">Sede central, oficinas y servicios aeroportuarios de tierra y cargo ubicados en todos los centros de trabajo y operación de España. Asistencia en tierra a la carga aérea y correo. Asistencia en tierra de servicios de rampa, operaciones y pasajeros. </t>
  </si>
  <si>
    <t xml:space="preserve">Organization and Management, Training, Ramp Handling </t>
  </si>
  <si>
    <t>Vitoria (Ground Handling)</t>
  </si>
  <si>
    <t>Madrid, Barcelona (Cargo Handling)</t>
  </si>
  <si>
    <t>Cargo Ground Handling Operations</t>
  </si>
  <si>
    <t>% Sin Baja</t>
  </si>
  <si>
    <t>% Con Baja</t>
  </si>
  <si>
    <t>Hombres</t>
  </si>
  <si>
    <t>Mujeres</t>
  </si>
  <si>
    <t>FY26</t>
  </si>
  <si>
    <t>FY25</t>
  </si>
  <si>
    <t>FY24</t>
  </si>
  <si>
    <t>Cargo Handling</t>
  </si>
  <si>
    <t>Ground Handling</t>
  </si>
  <si>
    <t>% Procesos Con Baja y Sin Baja / Género / División - FY24/25/26</t>
  </si>
  <si>
    <t>Marzo</t>
  </si>
  <si>
    <t>Febrero</t>
  </si>
  <si>
    <t>Enero</t>
  </si>
  <si>
    <t>Diciembre</t>
  </si>
  <si>
    <t>Noviembre</t>
  </si>
  <si>
    <t>Octubre</t>
  </si>
  <si>
    <t>Septiembre</t>
  </si>
  <si>
    <t>Agosto</t>
  </si>
  <si>
    <t>Julio</t>
  </si>
  <si>
    <t>Junio</t>
  </si>
  <si>
    <t>Mayo</t>
  </si>
  <si>
    <t>Abril</t>
  </si>
  <si>
    <t>Mes</t>
  </si>
  <si>
    <t xml:space="preserve"> Índice de Incidencia / Acumulado/ División - FY24/25/26</t>
  </si>
  <si>
    <t xml:space="preserve"> Índice de Gravedad / Acumulado/ División - FY24/25/26</t>
  </si>
  <si>
    <t>Rechazos</t>
  </si>
  <si>
    <t>Accidenes Sin Baja</t>
  </si>
  <si>
    <t>Accidentes con Baja</t>
  </si>
  <si>
    <t>% Ground Handling</t>
  </si>
  <si>
    <t>% Cargo Handling</t>
  </si>
  <si>
    <t>Proporción de Accidentes Con Baja / Sin Baja / Rechazos - FY26</t>
  </si>
  <si>
    <t>Total de Accidentes derivados</t>
  </si>
  <si>
    <t>Accidentes Derivados a la Seguridad Social - FY24/25/26</t>
  </si>
  <si>
    <t>Accidente durante el desplazamiento ..¿?</t>
  </si>
  <si>
    <t>Accidente durante la conducción de máquinas</t>
  </si>
  <si>
    <t>Accidente po contacto con sustancias irritantes</t>
  </si>
  <si>
    <t>Accidente por sustancias nocivas o tóxicas</t>
  </si>
  <si>
    <t>Amenazas antisociales</t>
  </si>
  <si>
    <t>Atrapamiento por o entre objetos</t>
  </si>
  <si>
    <t>Caída de objetos en manipulación</t>
  </si>
  <si>
    <t>Caída de objetos por desplome o derrumbe</t>
  </si>
  <si>
    <t>Caída de personas a distinto nivel</t>
  </si>
  <si>
    <t>Caída de personas al mismo nivel</t>
  </si>
  <si>
    <t>Exposición a agentes biológicos</t>
  </si>
  <si>
    <t>Exposición a agentes químicos</t>
  </si>
  <si>
    <t>Golpez y cortes por objetos móviles</t>
  </si>
  <si>
    <t>Golpes y cortes por objetos inmóviles</t>
  </si>
  <si>
    <t>Manejo manual de cargas</t>
  </si>
  <si>
    <t>Pisadas sobre objetos</t>
  </si>
  <si>
    <t>Proyección de Fragmentos o partículas</t>
  </si>
  <si>
    <t>Sobreesfuerzos</t>
  </si>
  <si>
    <t>Tipo de Accidente</t>
  </si>
  <si>
    <t xml:space="preserve">Cargo Handling </t>
  </si>
  <si>
    <t>Agresión de Personas</t>
  </si>
  <si>
    <t>Contacto con Productos Químicos</t>
  </si>
  <si>
    <t>Cortes</t>
  </si>
  <si>
    <t>Manipulación de DGR</t>
  </si>
  <si>
    <t>Contactos Eléctricos</t>
  </si>
  <si>
    <t>Atrapamiento</t>
  </si>
  <si>
    <t>Explosión</t>
  </si>
  <si>
    <t>Caída de personas a mismo nivel</t>
  </si>
  <si>
    <t>Golpe por objeto que cae</t>
  </si>
  <si>
    <t>Fuego</t>
  </si>
  <si>
    <t>Golpe contra objeto inmóvil</t>
  </si>
  <si>
    <t>Golpe contra objeto móvil</t>
  </si>
  <si>
    <t>Golpe resultante de un tropiezo</t>
  </si>
  <si>
    <t>Otros</t>
  </si>
  <si>
    <t>Atropello con Vehículo</t>
  </si>
  <si>
    <t>Esguince</t>
  </si>
  <si>
    <t>Pisadas sobre Objetos</t>
  </si>
  <si>
    <t>Contactos Térmicos</t>
  </si>
  <si>
    <t xml:space="preserve">Ground Handling </t>
  </si>
  <si>
    <t>Distribución por Tipo de Accidente - FY25/26</t>
  </si>
  <si>
    <t>AB</t>
  </si>
  <si>
    <t>Acumulado Distribución por Género AB</t>
  </si>
  <si>
    <t>Accidentes con Baja (AB) / Sexo / División - FY24/25/26</t>
  </si>
  <si>
    <t>IF Acum.</t>
  </si>
  <si>
    <t>IF Mensual</t>
  </si>
  <si>
    <t>Datos Siniestralidad VLC CH FY26</t>
  </si>
  <si>
    <t>Datos Siniestralidad BCN CH FY26</t>
  </si>
  <si>
    <t>Datos Siniestralidad MAD CH FY26</t>
  </si>
  <si>
    <t>Acumulado FY26</t>
  </si>
  <si>
    <t>AB FY26</t>
  </si>
  <si>
    <t>Acumulado FY25</t>
  </si>
  <si>
    <t>AB FY25</t>
  </si>
  <si>
    <t>Acumulado FY24</t>
  </si>
  <si>
    <t>AB FY24</t>
  </si>
  <si>
    <t>AB / Mes Ttl. GH</t>
  </si>
  <si>
    <t>Datos Siniestralidad HDQ GH FY26</t>
  </si>
  <si>
    <t>Datos Siniestralidad VLC GH FY26</t>
  </si>
  <si>
    <t>IF Acumulado</t>
  </si>
  <si>
    <t>Datos Siniestralidad VIT GH FY26</t>
  </si>
  <si>
    <t>Datos Siniestralidad GET GH FY26</t>
  </si>
  <si>
    <t>Datos Siniestralidad MAD GH FY26</t>
  </si>
  <si>
    <t>Accidentes con Baja (AB) / Mes, División y Estación - FY26</t>
  </si>
  <si>
    <t>Duración Media de las bajas</t>
  </si>
  <si>
    <t>Gravedad</t>
  </si>
  <si>
    <t>Absoluto de Frecuencia</t>
  </si>
  <si>
    <t>Frecuencia</t>
  </si>
  <si>
    <t>Índices</t>
  </si>
  <si>
    <t>IF / Género (WFS España) - FY25/FY26</t>
  </si>
  <si>
    <t>25.9</t>
  </si>
  <si>
    <t>IF FY26</t>
  </si>
  <si>
    <t>IF FY25</t>
  </si>
  <si>
    <t>IF / Horas Trabajadas y División - FY25/FY26</t>
  </si>
  <si>
    <t>Índice de Frecuencia (IF)</t>
  </si>
  <si>
    <t>FY26: 01/04/2025 - 31/03/2026</t>
  </si>
  <si>
    <t>ESPAÑA: SALUD Y SEGURIDAD EN EL TRABAJO</t>
  </si>
  <si>
    <t>FY25: 01/04/2024 - 31/03/2025</t>
  </si>
  <si>
    <t>Seguros y Tasas</t>
  </si>
  <si>
    <t>Otros G Explotación (seguridad, CN)</t>
  </si>
  <si>
    <t>Gastos Generales (Utilities)</t>
  </si>
  <si>
    <t>Gastos de Profesionales</t>
  </si>
  <si>
    <t>Subcontratación Handling</t>
  </si>
  <si>
    <t>Subcontratación Camión</t>
  </si>
  <si>
    <t>Tarifa H</t>
  </si>
  <si>
    <t>Portes Debido y G4</t>
  </si>
  <si>
    <t>Suministro de Oficinas</t>
  </si>
  <si>
    <t>Otros aprovisionamientos</t>
  </si>
  <si>
    <t>Gastos Pasajeros</t>
  </si>
  <si>
    <t>Gastos de Personal (T&amp;I, Unif.)</t>
  </si>
  <si>
    <t>Comunicaciones</t>
  </si>
  <si>
    <t>Alquiler Equipos Oficina</t>
  </si>
  <si>
    <t>Alquiler Equipos</t>
  </si>
  <si>
    <t>Alquiler Locales</t>
  </si>
  <si>
    <t>Limpieza de aviones</t>
  </si>
  <si>
    <t>Mantenimiento</t>
  </si>
  <si>
    <t>Seguridad Social</t>
  </si>
  <si>
    <t>Salarios</t>
  </si>
  <si>
    <t>WFS HS</t>
  </si>
  <si>
    <t>WFS GHS</t>
  </si>
  <si>
    <t>WFS SA</t>
  </si>
  <si>
    <t>OPEX</t>
  </si>
  <si>
    <t>Impacto Económico Indirecto</t>
  </si>
  <si>
    <t>Ttl. Amortización</t>
  </si>
  <si>
    <t>Ttl. Activo</t>
  </si>
  <si>
    <t>Total</t>
  </si>
  <si>
    <t>CAPEX</t>
  </si>
  <si>
    <t>Valor Económico Retenido (VEDG-VER)</t>
  </si>
  <si>
    <t>Valor Económico Distribuido (VED)</t>
  </si>
  <si>
    <t>Valor Económico Directo Generado (VEDG)</t>
  </si>
  <si>
    <t>TOTAL</t>
  </si>
  <si>
    <t>Resultados Económicos</t>
  </si>
  <si>
    <t>Modelo 123</t>
  </si>
  <si>
    <t>59.994.87</t>
  </si>
  <si>
    <t>Modelo 202 Alava</t>
  </si>
  <si>
    <t>Modelo 202 Estatal (Pago a cuenta Impuesto de Sociedades)</t>
  </si>
  <si>
    <t>Modelo 216 No Residentes</t>
  </si>
  <si>
    <t>Modelo 111 Alava</t>
  </si>
  <si>
    <t>Modelo 111 Estatal (Retenciones Trimestrales)</t>
  </si>
  <si>
    <t>Modelo 303 Alava (IVA)</t>
  </si>
  <si>
    <t>Modelo 303 (IVA Estatal)</t>
  </si>
  <si>
    <t>Impuestos</t>
  </si>
  <si>
    <t>Transparencia Fiscal</t>
  </si>
  <si>
    <t>Madrid</t>
  </si>
  <si>
    <t>MADRID</t>
  </si>
  <si>
    <t>SATS Ltd.</t>
  </si>
  <si>
    <t>B56844434</t>
  </si>
  <si>
    <t>WFS Handling Solutions S.L.U                            (WFS HS)</t>
  </si>
  <si>
    <t>Valencia</t>
  </si>
  <si>
    <t>B88466917</t>
  </si>
  <si>
    <t>WFS Ground Handling Solutions Spain S.L      (WFS GHS)</t>
  </si>
  <si>
    <t>Madrid, Barcelona, Valencia, Vitoria</t>
  </si>
  <si>
    <t>A81050353</t>
  </si>
  <si>
    <t>WFS Servicios Aeroportuarios S.A        (WFS SA)</t>
  </si>
  <si>
    <t>% Empleados / Empresa</t>
  </si>
  <si>
    <t>Empleados FY26</t>
  </si>
  <si>
    <t>% Ingresos/ Empresa FY26</t>
  </si>
  <si>
    <t>Ingresos Ejercicio FY26</t>
  </si>
  <si>
    <t>Ingresos Ejercicio FY25</t>
  </si>
  <si>
    <t>Ubicación de las operaciones</t>
  </si>
  <si>
    <t>Ubicación Sede</t>
  </si>
  <si>
    <t>Accionista</t>
  </si>
  <si>
    <t>CIF</t>
  </si>
  <si>
    <t>Sociedad</t>
  </si>
  <si>
    <t>ESPAÑA: INFORMACIÓN ECONÓMICA</t>
  </si>
  <si>
    <t>se accede desde la web de icts</t>
  </si>
  <si>
    <t>Sí</t>
  </si>
  <si>
    <t>Denuncias (canal interno)</t>
  </si>
  <si>
    <t>se va a actualizar en el 2026</t>
  </si>
  <si>
    <t>Prevención del Acoso</t>
  </si>
  <si>
    <t>Diversidad e Inclusión</t>
  </si>
  <si>
    <t>Igualdad</t>
  </si>
  <si>
    <t>Comentarios</t>
  </si>
  <si>
    <t>Año de Actualización</t>
  </si>
  <si>
    <t>¿Existe? (Sí/No)</t>
  </si>
  <si>
    <t>Política / Procedimiento</t>
  </si>
  <si>
    <t>*Si no se puede aportar la información, explicar en apartado "Comentarios".</t>
  </si>
  <si>
    <t>Políticas / Procedimientos ICTS - FY26</t>
  </si>
  <si>
    <t>toda la plantilla</t>
  </si>
  <si>
    <t>PRL</t>
  </si>
  <si>
    <t>Otras Formaciones</t>
  </si>
  <si>
    <t>No</t>
  </si>
  <si>
    <t>DD.HH</t>
  </si>
  <si>
    <t>No se hace anual, se repetira en el 2027</t>
  </si>
  <si>
    <t>Se hace al inicio de la relacion laboral y reciclaje, se repetira en el 2027</t>
  </si>
  <si>
    <t>Igualdad y No Discriminación</t>
  </si>
  <si>
    <t>Nº Trabajadores Formados</t>
  </si>
  <si>
    <t xml:space="preserve">Nº Horas Anuales </t>
  </si>
  <si>
    <t>¿Es obligatoria? (Sí/No)</t>
  </si>
  <si>
    <t>Tipo de Formación</t>
  </si>
  <si>
    <t>Formación ICTS - FY26</t>
  </si>
  <si>
    <t>FD</t>
  </si>
  <si>
    <t>Indefinido</t>
  </si>
  <si>
    <t>Total Personal Ajeno ICTS por Tipo de Contrato / Género - FY26</t>
  </si>
  <si>
    <t>Auxiliares</t>
  </si>
  <si>
    <t>Guías Caninos</t>
  </si>
  <si>
    <t>Vigilantes de Seguridad</t>
  </si>
  <si>
    <t>Responsables de Turno</t>
  </si>
  <si>
    <t>Coordinadores</t>
  </si>
  <si>
    <t>Total Personal Ajeno ICTS por Género / Categoría - FY26</t>
  </si>
  <si>
    <t>ESPAÑA: PERSONAL AJENO - ICTS</t>
  </si>
  <si>
    <t>Integrity Line (defensor del empleado)</t>
  </si>
  <si>
    <t>2024-2028</t>
  </si>
  <si>
    <t>Protocolo de acoso moral //Protocolo para la prevención, detección y actuación ante situaciones de acoso sexual y acoso por razón de sexo y otras conductas contra la libertad sexual</t>
  </si>
  <si>
    <t>Espera nuevo convenio, publicación en Boe</t>
  </si>
  <si>
    <t>Plan de igualdad Securitas</t>
  </si>
  <si>
    <t>Políticas / Procedimientos SECURITAS - FY26</t>
  </si>
  <si>
    <t>Formación SECURITAS - FY26</t>
  </si>
  <si>
    <t>Total Personal Ajeno SECURITAS por Género / Tipo de Contrato - FY26</t>
  </si>
  <si>
    <t>Guía Canino</t>
  </si>
  <si>
    <t>Vigilantes</t>
  </si>
  <si>
    <t>Total Personal Ajeno SECURITAS por Género / Categoría - FY26</t>
  </si>
  <si>
    <t>ESPAÑA: PERSONAL AJENO - SECURITAS</t>
  </si>
  <si>
    <t>Se prevé hacerlo este año 2026</t>
  </si>
  <si>
    <t>* Los datos aportados en esta sección, han sido cumplimentados por nuestros proveedores (ICTS, Securitas y Ecolimpieza)</t>
  </si>
  <si>
    <t>El 100% son contratos indefinidos.</t>
  </si>
  <si>
    <t>*El cálculo de las horas trabajadas ha pasado de hacerse con 200.000 horas a 1.000.000, por ello, los datos entre el informe del periodo anterior y este sufrirán variaciones respecto a los números.</t>
  </si>
  <si>
    <t xml:space="preserve">Incluye empleo, condiciones laborales, SST, diversidad, igualdad y no discriminación.
</t>
  </si>
  <si>
    <t xml:space="preserve">Foco en condiciones laborales y derechos de trabajadores no propios (contratistas, subcontratistas).
</t>
  </si>
  <si>
    <t xml:space="preserve">Incluye terceros potencialmente impactados por las operaciones de la organización.
</t>
  </si>
  <si>
    <t>La presente tabla tiene como objetivo facilitar la lectura cruzada y la coherencia entre los estándares GRI y los Estándares Europeos de Información No Financiera sobre Sostenibilidad (ESRS), de aplicación en el marco de la Directiva CSRD.</t>
  </si>
  <si>
    <t>La correspondencia se basa en una identificación por temas y funciones de los requisitos de información, teniendo en cuenta que la interoperabilidad entre ambos estándares no se da siempre de forma directa ni completa. En aquellos casos en los que la alineación</t>
  </si>
  <si>
    <t>es elevada, se refleja de forma explícita; sin embargo, cuando los ESRS albergan mayor nivel de exigencia o un enfoque diferente, se indica en "anotaciones".</t>
  </si>
  <si>
    <t>Esta tabla ha de entenderse como una herramienta de referencia transversal. El desarrollo completo se presenta en los capítulos correspondientes del informe y en el Libro de Datos, conforme a los criterios metodológicos definidos por la organización.</t>
  </si>
  <si>
    <t>IF, índice de Gravedad, Absoluto de Frecuencia y Duración media de las Bajas / Género (WFS España) - FY25/FY26</t>
  </si>
  <si>
    <t>Horas / Formación Presencial</t>
  </si>
  <si>
    <t>Horas / Formación Online</t>
  </si>
  <si>
    <t>Horas / Formación Exterior</t>
  </si>
  <si>
    <t>VLC</t>
  </si>
  <si>
    <t>MAD - HDQ</t>
  </si>
  <si>
    <t>BCN</t>
  </si>
  <si>
    <t>VLC HS</t>
  </si>
  <si>
    <t>VIT</t>
  </si>
  <si>
    <t>MAD HS</t>
  </si>
  <si>
    <t>MAD</t>
  </si>
  <si>
    <t>GET</t>
  </si>
  <si>
    <t>Total Horas de Formación / Modalidad / Estación y División FY26</t>
  </si>
  <si>
    <t>Horas / Mujeres</t>
  </si>
  <si>
    <t>Horas / Hombres</t>
  </si>
  <si>
    <t>Total Horas de Formación</t>
  </si>
  <si>
    <t>Total Horas de Formación / Estación / Género FY26</t>
  </si>
  <si>
    <t>Total Horas de Formación / Género / División 2023, 2024, FY25/26</t>
  </si>
  <si>
    <t>Técnico Gestor</t>
  </si>
  <si>
    <t>SS Auxiliares</t>
  </si>
  <si>
    <t>Administrativo</t>
  </si>
  <si>
    <t>Total Horas de Formación / Categoría / División 2023, 2024, FY25/26</t>
  </si>
  <si>
    <t xml:space="preserve">Total Horas de Formación / División  </t>
  </si>
  <si>
    <t>ESPAÑA: FORMACIÓN Y EDUCACIÓN</t>
  </si>
  <si>
    <t>Huella de Carbono</t>
  </si>
  <si>
    <t>Ttl. Permisos Parentales por Nacimiento y Cuidado del Menor</t>
  </si>
  <si>
    <t>Total Ground</t>
  </si>
  <si>
    <t>Vitoria</t>
  </si>
  <si>
    <t>Getafe</t>
  </si>
  <si>
    <t>Total Cargo</t>
  </si>
  <si>
    <t>Barcelona</t>
  </si>
  <si>
    <t>Permisos Parentales FY26</t>
  </si>
  <si>
    <t>Barcelona Cargo Handling</t>
  </si>
  <si>
    <t>Madrid Cargo Handling</t>
  </si>
  <si>
    <t>* Solo tenemos personal en prácticas en la división Cargo Handling, por lo tanto, Ground Handling queda excluido</t>
  </si>
  <si>
    <t>Personal No Asalariado FY26</t>
  </si>
  <si>
    <t>Central</t>
  </si>
  <si>
    <t>Madrid Handling Solutions</t>
  </si>
  <si>
    <t>Barcelona Ground Handling</t>
  </si>
  <si>
    <t>Madrid Ground Handling</t>
  </si>
  <si>
    <t>Total Horas</t>
  </si>
  <si>
    <t>Total de Jornadas</t>
  </si>
  <si>
    <t>Centro</t>
  </si>
  <si>
    <t>Horas de Teletrabajo / Base FY26</t>
  </si>
  <si>
    <t>Venezuela</t>
  </si>
  <si>
    <t>Marruecos</t>
  </si>
  <si>
    <t>Colombia</t>
  </si>
  <si>
    <t>&gt; 50 años</t>
  </si>
  <si>
    <t>España</t>
  </si>
  <si>
    <t>Entre 30 y 50</t>
  </si>
  <si>
    <t>&lt; 30 años</t>
  </si>
  <si>
    <t>Nº Despidos</t>
  </si>
  <si>
    <t>Nacionalidad</t>
  </si>
  <si>
    <t>Edad</t>
  </si>
  <si>
    <t>Despidos por Edad y Nacionalidad</t>
  </si>
  <si>
    <t>Managers</t>
  </si>
  <si>
    <t>Técnicos Gestores</t>
  </si>
  <si>
    <t>Servicios Auxiliares</t>
  </si>
  <si>
    <t>Administrativos</t>
  </si>
  <si>
    <t>Despidos por Categoría Profesional</t>
  </si>
  <si>
    <t>Despido por Causas Objetivas</t>
  </si>
  <si>
    <t>Despido Colectivo</t>
  </si>
  <si>
    <t>Despidos por Género</t>
  </si>
  <si>
    <t>Despidos FY26</t>
  </si>
  <si>
    <t>División Ground Handling</t>
  </si>
  <si>
    <t>3.4%</t>
  </si>
  <si>
    <t>División Cargo Handling</t>
  </si>
  <si>
    <t>% Absentismo FY24 vs. FY26</t>
  </si>
  <si>
    <t>Personal LGD (Comparativa con años posteriores - en año natural)</t>
  </si>
  <si>
    <t xml:space="preserve">Venezuela </t>
  </si>
  <si>
    <t xml:space="preserve">Uruguay </t>
  </si>
  <si>
    <t>Ucrania</t>
  </si>
  <si>
    <t>Senegal</t>
  </si>
  <si>
    <t>Rumania</t>
  </si>
  <si>
    <t>Republica Dominicana</t>
  </si>
  <si>
    <t>R.D. Congo</t>
  </si>
  <si>
    <t>Reino Unido</t>
  </si>
  <si>
    <t>Portugal</t>
  </si>
  <si>
    <t>Polonia</t>
  </si>
  <si>
    <t>Peru</t>
  </si>
  <si>
    <t>Paraguay</t>
  </si>
  <si>
    <t>Nicaragua</t>
  </si>
  <si>
    <t>Moldavia</t>
  </si>
  <si>
    <t>Mali</t>
  </si>
  <si>
    <t>Italia</t>
  </si>
  <si>
    <t>Honduras</t>
  </si>
  <si>
    <t>Francia</t>
  </si>
  <si>
    <t>Filipinas</t>
  </si>
  <si>
    <t>EEUU</t>
  </si>
  <si>
    <t>Ecuador</t>
  </si>
  <si>
    <t>Cuba</t>
  </si>
  <si>
    <t>Chile</t>
  </si>
  <si>
    <t>Camerun</t>
  </si>
  <si>
    <t>Bulgaria</t>
  </si>
  <si>
    <t>Brasil</t>
  </si>
  <si>
    <t>Bolivia</t>
  </si>
  <si>
    <t>Azerbaiyan</t>
  </si>
  <si>
    <t>Armenia</t>
  </si>
  <si>
    <t>Argentina</t>
  </si>
  <si>
    <t>Argelia</t>
  </si>
  <si>
    <t>Alemania</t>
  </si>
  <si>
    <t>Nº Empleados</t>
  </si>
  <si>
    <t>Distribución por Nacionalidad FY26</t>
  </si>
  <si>
    <t>Entre 30 y 50 años</t>
  </si>
  <si>
    <t>Edad y Género</t>
  </si>
  <si>
    <t>Fijo</t>
  </si>
  <si>
    <t>Temporal</t>
  </si>
  <si>
    <t>Tipo de Contrato y Género</t>
  </si>
  <si>
    <t>Directores</t>
  </si>
  <si>
    <t>Categoría Profesional y Género</t>
  </si>
  <si>
    <t>HC</t>
  </si>
  <si>
    <t>BCN GH</t>
  </si>
  <si>
    <t>Género y Estación</t>
  </si>
  <si>
    <t>Género y Entidad Legal</t>
  </si>
  <si>
    <t>Distribución por Género FY26</t>
  </si>
  <si>
    <t>Contrato Temporal</t>
  </si>
  <si>
    <t>Contrato Fijo</t>
  </si>
  <si>
    <t>Tipo de Contrato y Base</t>
  </si>
  <si>
    <r>
      <t xml:space="preserve">WFS Solutions </t>
    </r>
    <r>
      <rPr>
        <b/>
        <sz val="8"/>
        <color theme="0"/>
        <rFont val="Arial"/>
        <family val="2"/>
      </rPr>
      <t>(Ground Handling)</t>
    </r>
  </si>
  <si>
    <r>
      <t xml:space="preserve">WFS HS </t>
    </r>
    <r>
      <rPr>
        <b/>
        <sz val="8"/>
        <color theme="0"/>
        <rFont val="Arial"/>
        <family val="2"/>
      </rPr>
      <t>(Ground Handling)</t>
    </r>
  </si>
  <si>
    <r>
      <t xml:space="preserve">WFS SA </t>
    </r>
    <r>
      <rPr>
        <b/>
        <sz val="8"/>
        <color theme="0"/>
        <rFont val="Arial"/>
        <family val="2"/>
      </rPr>
      <t xml:space="preserve">(Ground Handling) </t>
    </r>
  </si>
  <si>
    <r>
      <t xml:space="preserve">WFS SA </t>
    </r>
    <r>
      <rPr>
        <b/>
        <sz val="8"/>
        <color theme="0"/>
        <rFont val="Arial"/>
        <family val="2"/>
      </rPr>
      <t>(Cargo Handling)</t>
    </r>
  </si>
  <si>
    <t>Tipo de Contrato y Entidad Legal</t>
  </si>
  <si>
    <t>Distribución por Tipo de Contrato FY26</t>
  </si>
  <si>
    <t>Mánagers</t>
  </si>
  <si>
    <t>Total WFS</t>
  </si>
  <si>
    <t>Categoría Profesional</t>
  </si>
  <si>
    <t>Categoría Profesional y Entidad Legal</t>
  </si>
  <si>
    <t>BCN Ground</t>
  </si>
  <si>
    <t>Categoría Profesional y División</t>
  </si>
  <si>
    <t>Distribución por Categoría Profesional FY26</t>
  </si>
  <si>
    <t>ESPAÑA: CUESTIONES RELATIVAS AL PERSONAL PROPIO</t>
  </si>
  <si>
    <t>ESPAÑA: PERSONAL AJENO - ECOLIMPIEZA</t>
  </si>
  <si>
    <t>Total Personal Ajeno ECOLIMPIEZA por Género / Categoría - FY26</t>
  </si>
  <si>
    <t>Limpiador/a</t>
  </si>
  <si>
    <t>Encargado</t>
  </si>
  <si>
    <t>Conductor</t>
  </si>
  <si>
    <t>Responsable de Equipo</t>
  </si>
  <si>
    <t>Jefe de Dpto.</t>
  </si>
  <si>
    <t>Supervisor</t>
  </si>
  <si>
    <t>Director</t>
  </si>
  <si>
    <t>-</t>
  </si>
  <si>
    <t>Total Personal Ajeno ECOLIMPIEZA por Tipo de Contrato / Género - FY26</t>
  </si>
  <si>
    <t>Indefinido a Tiempo Parcial</t>
  </si>
  <si>
    <t>Indefinido a Tiempo Completo</t>
  </si>
  <si>
    <t>Duración Determinada Tiempo Parcial Internidad</t>
  </si>
  <si>
    <t>Duración Determinada Tiempo Completo Internidad</t>
  </si>
  <si>
    <t>Dur.Determ.T.Parcial Eventual
Circunst.Productiv</t>
  </si>
  <si>
    <t>Conversión Temporal a Indef. Fijos Discon.</t>
  </si>
  <si>
    <t>Conversión Temporal a Indef. Tiem. Parcial</t>
  </si>
  <si>
    <t>Conversión Temporal a Indef. Tiem. Completo</t>
  </si>
  <si>
    <t>Formación ECOLIMPIEZA - FY26</t>
  </si>
  <si>
    <t>Inicial de la totalidad de la plantilla.</t>
  </si>
  <si>
    <t>Todas las materias en sesión única.</t>
  </si>
  <si>
    <t>Periodicidad de 5 años.</t>
  </si>
  <si>
    <t>Riesgo psicosocial</t>
  </si>
  <si>
    <t>Políticas / Procedimientos ECOLIMPIEZA - FY26</t>
  </si>
  <si>
    <t>N/A</t>
  </si>
  <si>
    <t>Modelo 200 IS (último ejercicio declarado), Impuesto de Sociedades.</t>
  </si>
  <si>
    <t>N2O</t>
  </si>
  <si>
    <t>CH4</t>
  </si>
  <si>
    <t>CO2</t>
  </si>
  <si>
    <t>Combustión Fuentes Móviles</t>
  </si>
  <si>
    <t>Combustión Estacionaria</t>
  </si>
  <si>
    <t>GASOIL</t>
  </si>
  <si>
    <t>FY23</t>
  </si>
  <si>
    <t>Unidad</t>
  </si>
  <si>
    <t>ESPAÑA: CONTAMINACIÓN</t>
  </si>
  <si>
    <t>Ton</t>
  </si>
  <si>
    <t>Residuos Peligrosos</t>
  </si>
  <si>
    <t>Residuos de Plástico</t>
  </si>
  <si>
    <t>Residuos de Madera</t>
  </si>
  <si>
    <t xml:space="preserve"> (CARGO HANDLING)</t>
  </si>
  <si>
    <t>Residuos por estación y tipología</t>
  </si>
  <si>
    <t>Kg</t>
  </si>
  <si>
    <t>Kg Residuos incinerados / Estación</t>
  </si>
  <si>
    <t>Kg Residuos reciclados / Estación</t>
  </si>
  <si>
    <t>Kg de Residuos por estación</t>
  </si>
  <si>
    <t>(CARGO HANDLING)</t>
  </si>
  <si>
    <t xml:space="preserve">Residuos por estación </t>
  </si>
  <si>
    <t>Lt.</t>
  </si>
  <si>
    <t xml:space="preserve"> ----</t>
  </si>
  <si>
    <t>Por estación y actividad (GROUND HANDLING)</t>
  </si>
  <si>
    <t>Por estación y actividad (CARGO HANDLING)</t>
  </si>
  <si>
    <t>WFS HS, WFS GHS</t>
  </si>
  <si>
    <t>Por entidad</t>
  </si>
  <si>
    <t xml:space="preserve">Consumo Combustible </t>
  </si>
  <si>
    <t>kW/h</t>
  </si>
  <si>
    <t>Total GH</t>
  </si>
  <si>
    <t>VIT GH</t>
  </si>
  <si>
    <t>VLC GH</t>
  </si>
  <si>
    <t>MAD GH</t>
  </si>
  <si>
    <t>Por estación</t>
  </si>
  <si>
    <t>Consumo Electricidad Renovable</t>
  </si>
  <si>
    <t xml:space="preserve">Total WFS España </t>
  </si>
  <si>
    <t>% Total</t>
  </si>
  <si>
    <t>Consumo energético no renovable</t>
  </si>
  <si>
    <t>Consumo energético renovable</t>
  </si>
  <si>
    <t>Consumo Energético Total</t>
  </si>
  <si>
    <t>tmCO2-e</t>
  </si>
  <si>
    <t>Total WFS España (tmCO2-e)</t>
  </si>
  <si>
    <t>Por Estación (tmCO2-e)</t>
  </si>
  <si>
    <t>m3</t>
  </si>
  <si>
    <t>Consumo de Agua total</t>
  </si>
  <si>
    <t>Total WFS España</t>
  </si>
  <si>
    <t>Total WFS España por Estación (m3)</t>
  </si>
  <si>
    <t>Consumo de Agua</t>
  </si>
  <si>
    <t>tnCO2/1000 escalas</t>
  </si>
  <si>
    <t>WFS HS, WFS GHS, WFS SA</t>
  </si>
  <si>
    <t>tnCO2/1000 ton</t>
  </si>
  <si>
    <t>Emisiones Scope 1 &amp; 2</t>
  </si>
  <si>
    <t>Ton CO2-e</t>
  </si>
  <si>
    <t>Emisiones Scope 1 &amp; 2 &amp; 3</t>
  </si>
  <si>
    <t>Emisiones de Residuos (incineración)</t>
  </si>
  <si>
    <t>tmCO2eq</t>
  </si>
  <si>
    <t>Emisiones Totales</t>
  </si>
  <si>
    <t>Gestión de Residuos</t>
  </si>
  <si>
    <t>Consumo de Madera/Pallets</t>
  </si>
  <si>
    <t>Consumo de Papel</t>
  </si>
  <si>
    <t>Consumo de Plástico</t>
  </si>
  <si>
    <t>Categoría 4: Productos utilizados por la organización</t>
  </si>
  <si>
    <r>
      <t xml:space="preserve">Emisiones </t>
    </r>
    <r>
      <rPr>
        <b/>
        <sz val="10"/>
        <color rgb="FF492A4C"/>
        <rFont val="Arial"/>
        <family val="2"/>
      </rPr>
      <t>Totales</t>
    </r>
  </si>
  <si>
    <t>Hoteles y Pernoctaciones</t>
  </si>
  <si>
    <t>Viajes de Negocio</t>
  </si>
  <si>
    <t>Transporte de empleados</t>
  </si>
  <si>
    <t>N/D</t>
  </si>
  <si>
    <t>Transporte y Distribución</t>
  </si>
  <si>
    <t>Categoría 3: Transporte</t>
  </si>
  <si>
    <t>Transporte</t>
  </si>
  <si>
    <t>Remociones de GEI</t>
  </si>
  <si>
    <t>Liberación GEI (Gases refrigerantes)</t>
  </si>
  <si>
    <t>Combustión Móvil</t>
  </si>
  <si>
    <r>
      <t xml:space="preserve">Emisiones </t>
    </r>
    <r>
      <rPr>
        <b/>
        <sz val="10"/>
        <color rgb="FF492A4C"/>
        <rFont val="Arial"/>
        <family val="2"/>
      </rPr>
      <t>Scope 3</t>
    </r>
  </si>
  <si>
    <r>
      <t xml:space="preserve">Emisiones Directas </t>
    </r>
    <r>
      <rPr>
        <b/>
        <sz val="10"/>
        <color rgb="FF492A4C"/>
        <rFont val="Arial"/>
        <family val="2"/>
      </rPr>
      <t>Scope 2 - Location Based</t>
    </r>
  </si>
  <si>
    <r>
      <t xml:space="preserve">Emisiones Directas </t>
    </r>
    <r>
      <rPr>
        <b/>
        <sz val="10"/>
        <color rgb="FF492A4C"/>
        <rFont val="Arial"/>
        <family val="2"/>
      </rPr>
      <t>Scope 2 - Market Based</t>
    </r>
  </si>
  <si>
    <t>Emisiones Directas Scope 1 CH (WFS SA)</t>
  </si>
  <si>
    <t>Emisiones Directas Scope 1 GH (WFS SA, WFS GHS, WFS HS)</t>
  </si>
  <si>
    <t>Emisiones Directas Scope 1 (Total)</t>
  </si>
  <si>
    <t>Emisiones Absolutas (GEI)</t>
  </si>
  <si>
    <t>tCO2/€</t>
  </si>
  <si>
    <t>Intensidad de emisiones * ingreso neto (por millón de euros)</t>
  </si>
  <si>
    <t>€</t>
  </si>
  <si>
    <t>Ingresos</t>
  </si>
  <si>
    <t>GEI</t>
  </si>
  <si>
    <t>Intensidad GEI basada en ingresos</t>
  </si>
  <si>
    <t>Kw/1000 escalas</t>
  </si>
  <si>
    <t>Kw/1000 ton</t>
  </si>
  <si>
    <t>kW/€</t>
  </si>
  <si>
    <t>Total de Energía consumida</t>
  </si>
  <si>
    <t>ESPAÑA: INTENSIDAD ENERGÉTICA</t>
  </si>
  <si>
    <t>DISCLOSURE</t>
  </si>
  <si>
    <t>Punto del Informe</t>
  </si>
  <si>
    <t>Notas</t>
  </si>
  <si>
    <t>GRI 2: Disposiciones Generales</t>
  </si>
  <si>
    <t>2-2</t>
  </si>
  <si>
    <t>2-1</t>
  </si>
  <si>
    <t>2-3</t>
  </si>
  <si>
    <t>2-4</t>
  </si>
  <si>
    <t>2-5</t>
  </si>
  <si>
    <t>2-6</t>
  </si>
  <si>
    <t>2-7</t>
  </si>
  <si>
    <t>Sociedad I pág. 105: mención a cambio de horas para indicadores</t>
  </si>
  <si>
    <t>2-9</t>
  </si>
  <si>
    <t>2-10</t>
  </si>
  <si>
    <t>2-11</t>
  </si>
  <si>
    <t>2-12</t>
  </si>
  <si>
    <t>2-13</t>
  </si>
  <si>
    <t>2-14</t>
  </si>
  <si>
    <t>2-15</t>
  </si>
  <si>
    <t>2-16</t>
  </si>
  <si>
    <t>2-17</t>
  </si>
  <si>
    <t>2-18</t>
  </si>
  <si>
    <t>2-19</t>
  </si>
  <si>
    <t>2-20</t>
  </si>
  <si>
    <t>2-21</t>
  </si>
  <si>
    <t xml:space="preserve">Información General I Detalles Organizacionales </t>
  </si>
  <si>
    <t>Información General I Entidades incluidas en el informe</t>
  </si>
  <si>
    <t xml:space="preserve">Información General I Periodo del informe, frecuencia y punto de contacto </t>
  </si>
  <si>
    <t xml:space="preserve">Información General I Actualización de la información </t>
  </si>
  <si>
    <t xml:space="preserve">Información General I Nivel de Revisión y Aseguramiento externo </t>
  </si>
  <si>
    <t xml:space="preserve">Información General I Modelo de Negocio y Cadena de Valor </t>
  </si>
  <si>
    <t xml:space="preserve">Sociedad I Personal Propio </t>
  </si>
  <si>
    <t>Gobernanza I Estructura de Gobernanza y Gestión de Impactos</t>
  </si>
  <si>
    <t>Gobernanza I Conocimientos colectivos del máximo órgano de gobierno</t>
  </si>
  <si>
    <t>Información General I Declaración de Sostenibilidad; Estructura de Gobernanza y Gestión de Impactos</t>
  </si>
  <si>
    <t>Información General I Enfoque del documento; Nivel de Revisión y Aseguramiento Externo</t>
  </si>
  <si>
    <t>Gobernanza I Políticas de Cultura empresarial y Cultura corporativa</t>
  </si>
  <si>
    <t>2-22</t>
  </si>
  <si>
    <t>2-23</t>
  </si>
  <si>
    <t>2-24</t>
  </si>
  <si>
    <t>2-25</t>
  </si>
  <si>
    <t>2-26</t>
  </si>
  <si>
    <t>2-27</t>
  </si>
  <si>
    <t>2-28</t>
  </si>
  <si>
    <t>Carta del Director; Medioambiente I Declaración de Sostenibilidad</t>
  </si>
  <si>
    <t xml:space="preserve">Gobernanza I Políticas de Cultura empresarial y Cultura corporativa; Información General I Políticas </t>
  </si>
  <si>
    <t>Medioambiente I Declaración de Sostenibilidad</t>
  </si>
  <si>
    <t>Información General I Procesos para remediar impactos negativos</t>
  </si>
  <si>
    <t>Información General I Enfoque para la participación de los grupos de interés; Gobernanza I Políticas de cultura empresarial y cultura corporativa</t>
  </si>
  <si>
    <t>Gobernanza I Cumplimiento normativo, debida diligencia y régimen sancionador</t>
  </si>
  <si>
    <t>Sociedad I Colaboración con asociaciones</t>
  </si>
  <si>
    <t>2-29</t>
  </si>
  <si>
    <t>Información General I Enfoque para la participación de los grupos de interés</t>
  </si>
  <si>
    <t>2-30</t>
  </si>
  <si>
    <t>GRI 3: Aspectos Materiales</t>
  </si>
  <si>
    <t>3-1</t>
  </si>
  <si>
    <t>Anexo I: Doble Materialidad</t>
  </si>
  <si>
    <t>3-2</t>
  </si>
  <si>
    <t>3-3</t>
  </si>
  <si>
    <t>Anexo I: Doble Materialidad, Todo el informe</t>
  </si>
  <si>
    <t>GRI 204: Prácticas de Adquisición</t>
  </si>
  <si>
    <t>204-1</t>
  </si>
  <si>
    <t>Sociedad I Cadena de Valor; Gobernanza I Prácticas de Pago</t>
  </si>
  <si>
    <t>GRI 205: Anticorrupción</t>
  </si>
  <si>
    <t>205-1</t>
  </si>
  <si>
    <t>Gobernanza I Descripción de procesos para determinar y evaluar impactos, riesgos y oportunidades</t>
  </si>
  <si>
    <t>205-2</t>
  </si>
  <si>
    <t>205-3</t>
  </si>
  <si>
    <t>Gobernanza I Políticas de cultura empresarial y cultura corporativa</t>
  </si>
  <si>
    <t>GRI 207: Fiscalidad</t>
  </si>
  <si>
    <t>Aspectos Clave e Info. Económica I Transparencia fiscal</t>
  </si>
  <si>
    <t>207-1</t>
  </si>
  <si>
    <t>207-2</t>
  </si>
  <si>
    <t>Información General I Tendencias y riesgos, Estructura de Gobernanza y Gestión de Impactos, Enfoque para la participación de los Grupos de Interés</t>
  </si>
  <si>
    <t>207-3</t>
  </si>
  <si>
    <t>Información General I Enfoque para la participación de los Grupos de Interés</t>
  </si>
  <si>
    <t>207-4</t>
  </si>
  <si>
    <t xml:space="preserve">Aspectos Clave e Info. Económica </t>
  </si>
  <si>
    <t>GRI 301: Recursos</t>
  </si>
  <si>
    <t>301-1</t>
  </si>
  <si>
    <t>301-2</t>
  </si>
  <si>
    <t>301-3</t>
  </si>
  <si>
    <t>Medioambiente I Economía circular</t>
  </si>
  <si>
    <t>GRI 302: Energía</t>
  </si>
  <si>
    <t>302-1</t>
  </si>
  <si>
    <t>302-2</t>
  </si>
  <si>
    <t>302-3</t>
  </si>
  <si>
    <t>Medioambiente I Energía</t>
  </si>
  <si>
    <t>GRI 303: Agua y Afluentes</t>
  </si>
  <si>
    <t>305-1</t>
  </si>
  <si>
    <t>303-5</t>
  </si>
  <si>
    <t>Medioambiente I Biodiversidad, Agua y Recursos Marinos</t>
  </si>
  <si>
    <t>GRI 305: Emisiones</t>
  </si>
  <si>
    <t>305-2</t>
  </si>
  <si>
    <t>305-3</t>
  </si>
  <si>
    <t>305-4</t>
  </si>
  <si>
    <t>305-5</t>
  </si>
  <si>
    <t>Medioambiente I Emisones</t>
  </si>
  <si>
    <t>GRI 306: Residuos</t>
  </si>
  <si>
    <t>306-1</t>
  </si>
  <si>
    <t>306-2</t>
  </si>
  <si>
    <t>306-3</t>
  </si>
  <si>
    <t>306-4</t>
  </si>
  <si>
    <t>306-5</t>
  </si>
  <si>
    <t>Medioambiente I Economía circular (Informe), Residuos (Libro de Datos)</t>
  </si>
  <si>
    <t>GRI 308: Evaluación ESG de proveedores</t>
  </si>
  <si>
    <t>308-1</t>
  </si>
  <si>
    <t>308-2</t>
  </si>
  <si>
    <t>Sociedad I Trabajadores de la Cadena de Valor</t>
  </si>
  <si>
    <t>GRI 401: Contratación</t>
  </si>
  <si>
    <t>402-1</t>
  </si>
  <si>
    <t>GRI 402: Relaciones empresa-trabajadores</t>
  </si>
  <si>
    <t>401-1</t>
  </si>
  <si>
    <t>GRI 403: Seguridad y Salud en el Trabajo</t>
  </si>
  <si>
    <t>403-1</t>
  </si>
  <si>
    <t>403-2</t>
  </si>
  <si>
    <t>403-3</t>
  </si>
  <si>
    <t>403-4</t>
  </si>
  <si>
    <t>403-5</t>
  </si>
  <si>
    <t>403-6</t>
  </si>
  <si>
    <t>403-7</t>
  </si>
  <si>
    <t>403-8</t>
  </si>
  <si>
    <t>403-9</t>
  </si>
  <si>
    <t>403-10</t>
  </si>
  <si>
    <t>GRI 404: Formación y Educación</t>
  </si>
  <si>
    <t>404-1</t>
  </si>
  <si>
    <t>404-2</t>
  </si>
  <si>
    <t>GRI 405: Diversidad e Igualdad</t>
  </si>
  <si>
    <t>405-1</t>
  </si>
  <si>
    <t>405-2</t>
  </si>
  <si>
    <t>GRI 413: Comunidades Locales</t>
  </si>
  <si>
    <t>413-1</t>
  </si>
  <si>
    <t>Sociedad I Colectivos Afectados</t>
  </si>
  <si>
    <t>413-2</t>
  </si>
  <si>
    <t>Anexo I: Doble Materialidad; Información General I Enfoque para la participación de los grupos de interés</t>
  </si>
  <si>
    <t>GRI 414: Evaluación de Proveedores</t>
  </si>
  <si>
    <t>414-1</t>
  </si>
  <si>
    <t>414-2</t>
  </si>
  <si>
    <t>GRI 418: Privacidad del Cliente</t>
  </si>
  <si>
    <t>418-1</t>
  </si>
  <si>
    <t>Impactos de los Productos y Servicios en la Salud y Seguridad</t>
  </si>
  <si>
    <t>GDPR</t>
  </si>
  <si>
    <t>Conflictos de Intereses o Incompatabilidades</t>
  </si>
  <si>
    <t>Blanqueo de Capitales o Tráfico de información privilegiada</t>
  </si>
  <si>
    <t>0</t>
  </si>
  <si>
    <t>Otros tipos de Discriminación</t>
  </si>
  <si>
    <t>Discriminación por orientación sexual</t>
  </si>
  <si>
    <t>Discriminación por Edad</t>
  </si>
  <si>
    <t>Discriminación por origen racial o étnico</t>
  </si>
  <si>
    <t>Respeto a las Personas</t>
  </si>
  <si>
    <t>Acoso Laboral</t>
  </si>
  <si>
    <t>Denuncias investigadas con medidas ejecutadas / Implantadas</t>
  </si>
  <si>
    <t>Denuncias investigadas con medidas en ejecucuón</t>
  </si>
  <si>
    <t>Denuncias investigadas sin medidas</t>
  </si>
  <si>
    <t>Denuncias con Investigación Cerrada</t>
  </si>
  <si>
    <t>Total FY26</t>
  </si>
  <si>
    <t>Tipología</t>
  </si>
  <si>
    <t>Denuncias FY26</t>
  </si>
  <si>
    <t>Consumo</t>
  </si>
  <si>
    <t>SST</t>
  </si>
  <si>
    <t>Formación y Educación</t>
  </si>
  <si>
    <t>Denuncias</t>
  </si>
  <si>
    <t>REFERENCIAS GRI</t>
  </si>
  <si>
    <t>Inventario de Emisiones años 2023 y 2024</t>
  </si>
  <si>
    <t>Residuos (incineración) WFS Cargo Handling (CH)</t>
  </si>
  <si>
    <t>Scope 1 (GEI) WFS España</t>
  </si>
  <si>
    <t>Scope 3 por categoría (GEI) WFS España</t>
  </si>
  <si>
    <t>REFERENCIAS ESRS</t>
  </si>
  <si>
    <t>ESRS 2: Información General</t>
  </si>
  <si>
    <t>BP-1</t>
  </si>
  <si>
    <t>Información General I Enfoque del Documento. Base general para la elaboración del Estado de Sostenibilidad.</t>
  </si>
  <si>
    <t>GOV - 1</t>
  </si>
  <si>
    <t>Información General I Detalles Organizacionales; Estructura de Gobernanza y Gestión de Impactos</t>
  </si>
  <si>
    <t>BP-2</t>
  </si>
  <si>
    <t>Información General I Estructura de Gobernanza y Gestión de Impactos, Enfoque del Documento, Declaración de Sostenibilidad; Gobernanza I Conocimientos colectivos del  máximo órgano de gobierno</t>
  </si>
  <si>
    <t>GOV - 2</t>
  </si>
  <si>
    <t>GOV - 3</t>
  </si>
  <si>
    <t>Sociedad I Personal Propio</t>
  </si>
  <si>
    <t>GOV - 4</t>
  </si>
  <si>
    <t>Información General I Estructura de Gobernanza y Gestión de Impactos; Sociedad I Trabajadores de la Cadena de Valor; Gobernanza I Cumplimiento Normativo, Debida Diligencia y Régimen Sancionador</t>
  </si>
  <si>
    <t>GOV - 5</t>
  </si>
  <si>
    <t>Información General I Tendencias y Riesgos, Procesos para gestión de riesgos, impactos y oportunidades</t>
  </si>
  <si>
    <t>SBM - 1</t>
  </si>
  <si>
    <t>Información General I Contexto y Estrategia, Modelo de Negocio y Cadena de Valor</t>
  </si>
  <si>
    <t>SBM - 2</t>
  </si>
  <si>
    <t>Información General I Enfoque para la participación de los Grupos de Interés, Sociedad I Trabajadores de la Cadena de Valor, Colectivos Afectados</t>
  </si>
  <si>
    <t>SBM - 3</t>
  </si>
  <si>
    <t>IRO - 1</t>
  </si>
  <si>
    <t>Información General I Anexo I: Doble Materialidad</t>
  </si>
  <si>
    <t xml:space="preserve">Información General I Enfoque para la participación de los grupos de interés, Tendencias y Riesgos; Sociedad I Personal Propio, Trabajadores de la Cadena de Valor, </t>
  </si>
  <si>
    <t>IRO -2</t>
  </si>
  <si>
    <t>MDR - P</t>
  </si>
  <si>
    <t xml:space="preserve">Información General I Compromisos y Políticas </t>
  </si>
  <si>
    <t>MDR - A</t>
  </si>
  <si>
    <t>Información General I Hitos Destacables FY26; Sociedad I Personal Propio, Trabajadores de la Cadena de Valor, Colectivos Afectados</t>
  </si>
  <si>
    <t>MDR - M</t>
  </si>
  <si>
    <t>Información General I Anexo I: Doble Materialidad; Medioambiente</t>
  </si>
  <si>
    <t>MDR - T</t>
  </si>
  <si>
    <t>E</t>
  </si>
  <si>
    <t>1. Reducción de emisiones CO2 equivalente en un 4% respecto al FY25 (alcance 1 y 2). CH FY25 1221 tCO2. GH FY25 147 tCO2.</t>
  </si>
  <si>
    <t>S</t>
  </si>
  <si>
    <t>1. Realización y lanzamiento de un Protocolo de Comunicación interna en base al trabajo del CCOM.</t>
  </si>
  <si>
    <t>2. Implantación SAP. Cumplimiento de los hitos para el FY26.</t>
  </si>
  <si>
    <t>3. Mejora del proceso de desarrollo de talento, diseñando los requisitos necesarios de cada puesto y construyendo planes de desarrollo en línea con lo definido.</t>
  </si>
  <si>
    <t>5. Creación de la figura del Coordinador de acciones sociales, encargado de fomentar nuevas acciones, seguimiento, desarrollo de KPIs y evaluación del impacto.</t>
  </si>
  <si>
    <t>6. Desarrollo e implantación de la formación en materia LGTBI llegando al 80% de la plantilla al final del ejercicio (FY26).</t>
  </si>
  <si>
    <t>7. Desarrollo e implantación de la formación en materia de inclusión laboral llegando al 90% de la plantilla al final del ejercicio (FY26).</t>
  </si>
  <si>
    <t>G</t>
  </si>
  <si>
    <t>1. Responsabilidad penal corporativa – coordinación de la elaboración de matriz de riesgos e implantación de recomendaciones identificadas como prioritarias.</t>
  </si>
  <si>
    <t xml:space="preserve">2. Formación y concienciación en políticas internas en privacidad y cumplimiento normativo. 90% del personal identificado como destinatario objetivo. </t>
  </si>
  <si>
    <t>8. Calidad subjetiva. Mantener el grado de satisfacción de los clientes en las encuestas (calidad del servicio 4,00)</t>
  </si>
  <si>
    <t>3. Registro Legal. Implantación de una sistemática de seguimiento de requisitos legales a través de la plataforma INTRAL, cumpliendo  al 100% los seguimientos trimestrales.</t>
  </si>
  <si>
    <t>Reducción de emisiones</t>
  </si>
  <si>
    <t>Comunicación</t>
  </si>
  <si>
    <t>SAP</t>
  </si>
  <si>
    <t>Plan de Carrera</t>
  </si>
  <si>
    <t>Figura Coordinador de Acciones Sociales</t>
  </si>
  <si>
    <t>Formación LGTBI</t>
  </si>
  <si>
    <t>Formación Inclusión</t>
  </si>
  <si>
    <t>Calidad Subjetiva</t>
  </si>
  <si>
    <t>Matriz de Riesgos</t>
  </si>
  <si>
    <t>Formación Políticas</t>
  </si>
  <si>
    <t>Requisitos Legales</t>
  </si>
  <si>
    <t>OBJETIVOS ESG WFS ESPAÑA FY26</t>
  </si>
  <si>
    <t>Cargo Handling, Ground Handling</t>
  </si>
  <si>
    <t>E1: Cambio Climático</t>
  </si>
  <si>
    <t>E1 - 1</t>
  </si>
  <si>
    <t>E1 - 2</t>
  </si>
  <si>
    <t>E1 - 3</t>
  </si>
  <si>
    <t>E1 - 4</t>
  </si>
  <si>
    <t>E1 - 5</t>
  </si>
  <si>
    <t>E1 - 6</t>
  </si>
  <si>
    <t>E1 - 7</t>
  </si>
  <si>
    <t>E1 - 8</t>
  </si>
  <si>
    <t>E1 - 9</t>
  </si>
  <si>
    <t>Medioambiente I Cambio Climático; Anexo I: Doble Materialidad</t>
  </si>
  <si>
    <t>Medioambiente I Cambio Climático; Información General I Modelo de Negocio y Cadena de Valor</t>
  </si>
  <si>
    <t>WFS no dispone de un sistema de fijación del precio interno del carbono. En caso de ser necesario la valoración se hará tomando como referencia los precios del carbono establecidos en https://www.sendeco2.com/es/precios-co2</t>
  </si>
  <si>
    <t>Medioambiente I Emisiones</t>
  </si>
  <si>
    <t>Medioambiente I Cambio Climático; Información General I Compromisos y Políticas</t>
  </si>
  <si>
    <t>Medioambiente I Emisiones; Información General I Hitos Destacables</t>
  </si>
  <si>
    <t>WFS no realiza absorciones de GEI ni proyectos de mitigación de GEI financiados mediante créditos de carbono. WFS ha contribuido a la compensación de emisiones mediante proyectos de reforestación.</t>
  </si>
  <si>
    <t>E2: Contaminación</t>
  </si>
  <si>
    <t>E2 - 1</t>
  </si>
  <si>
    <t>E2 - 2</t>
  </si>
  <si>
    <t>E2 - 3</t>
  </si>
  <si>
    <t>E2 - 4</t>
  </si>
  <si>
    <t>E2 - 5</t>
  </si>
  <si>
    <t>E2 - 6</t>
  </si>
  <si>
    <t xml:space="preserve"> Información General I Compromisos y Políticas; Medioambiente I Contaminación</t>
  </si>
  <si>
    <t>Medioambiente I Contaminación</t>
  </si>
  <si>
    <t>Medioambiente I Contaminación; Medioambiente I Recursos y Economía Circular</t>
  </si>
  <si>
    <t>Medioambiente I Contaminación; Información Generak I Hitos Destacables FY26</t>
  </si>
  <si>
    <t>E3: Recursos Hídricos y Marinos</t>
  </si>
  <si>
    <t>E3 - 1</t>
  </si>
  <si>
    <t>E3 - 2</t>
  </si>
  <si>
    <t>E3 - 3</t>
  </si>
  <si>
    <t>E3 - 4</t>
  </si>
  <si>
    <t>E3 - 5</t>
  </si>
  <si>
    <t>Información General I Declaración de Sostenibilidad; Medioambiente I Biodiversidad, Agua y Recursos Marinos</t>
  </si>
  <si>
    <t>E4: Biodivesidad y Ecosistemas</t>
  </si>
  <si>
    <t>E4 - 1</t>
  </si>
  <si>
    <t>E4 - 2</t>
  </si>
  <si>
    <t>E4 - 3</t>
  </si>
  <si>
    <t>E4 - 4</t>
  </si>
  <si>
    <t>E4 - 5</t>
  </si>
  <si>
    <t>E4 - 6</t>
  </si>
  <si>
    <t>Información General I Hitos Destacables FY26; Medioambiente I Biodiversidad, Agua y Recursos Marinos</t>
  </si>
  <si>
    <t>E5: Uso de recursos y economía circular</t>
  </si>
  <si>
    <t>E5 - 1</t>
  </si>
  <si>
    <t>E5 - 2</t>
  </si>
  <si>
    <t>E5 - 3</t>
  </si>
  <si>
    <t>E5 - 4</t>
  </si>
  <si>
    <t>E5 - 5</t>
  </si>
  <si>
    <t>E5 - 6</t>
  </si>
  <si>
    <t>Medioambiente I Recursos y Economía Circular</t>
  </si>
  <si>
    <t>Información General I Compromisos y Políticas; Medioambiente I Recursos y Economía Circular</t>
  </si>
  <si>
    <t>S1: Personal Propio</t>
  </si>
  <si>
    <t>S1 - 1</t>
  </si>
  <si>
    <t>S1 - 2</t>
  </si>
  <si>
    <t>S1 - 3</t>
  </si>
  <si>
    <t>S1 - 4</t>
  </si>
  <si>
    <t>S1 - 5</t>
  </si>
  <si>
    <t>S1 - 6</t>
  </si>
  <si>
    <t>S1 - 7</t>
  </si>
  <si>
    <t>S1 - 8</t>
  </si>
  <si>
    <t>S1 - 9</t>
  </si>
  <si>
    <t>S1 - 10</t>
  </si>
  <si>
    <t>S1 - 11</t>
  </si>
  <si>
    <t>S1 - 12</t>
  </si>
  <si>
    <t>S1 - 13</t>
  </si>
  <si>
    <t>S1 - 14</t>
  </si>
  <si>
    <t>S1 - 15</t>
  </si>
  <si>
    <t>S1 - 16</t>
  </si>
  <si>
    <t>S1 - 17</t>
  </si>
  <si>
    <t>Información General I Compromisos y Políticas</t>
  </si>
  <si>
    <t>S2: Trabajadores de la Cadena de Valor</t>
  </si>
  <si>
    <t>S2 - 1</t>
  </si>
  <si>
    <t>S2 - 2</t>
  </si>
  <si>
    <t>S2 - 3</t>
  </si>
  <si>
    <t>S2 - 4</t>
  </si>
  <si>
    <t>S2 - 5</t>
  </si>
  <si>
    <t>Anexo I: Análisis de Doble Materialidad; Sociedad I Personal Propio</t>
  </si>
  <si>
    <t>Anexo I: Análisis de Doble Materialidad; Sociedad I Trabajadores de la Cadena de Valor</t>
  </si>
  <si>
    <t>S3: Colectivos Afectados</t>
  </si>
  <si>
    <t>S3 - 1</t>
  </si>
  <si>
    <t>S3 - 2</t>
  </si>
  <si>
    <t>S3 - 3</t>
  </si>
  <si>
    <t>S3 - 4</t>
  </si>
  <si>
    <t>S3 - 5</t>
  </si>
  <si>
    <t>Información General I Modelo de Negocio y Cadena de Valor; Sociedad I Trabajadores de la Cadena de Valor; Gobernanza I Políticas de cultura empresarial y cultura corporativa;</t>
  </si>
  <si>
    <t>Información General I Hitos Destacables FY26. Modelo de Negocio y Cadena de Valor; Medioambiente I Contaminación</t>
  </si>
  <si>
    <t>Información General I Hitos Destacables FY26, Modelo de Negocio y Cadena de Valor; Medioambiente I Cambio Climático</t>
  </si>
  <si>
    <t>Sociedad I Colectivos Afectados / Consumidores y Usuarios finales</t>
  </si>
  <si>
    <t>Información General I Compromisos y Políticas; Sociedad I Colectivos Afectados Consumidores y Usuarios finales</t>
  </si>
  <si>
    <t>Información General I Hitos Destacables; Sociedad I Colectivos Afectados / Consumidores y Usuarios Finales</t>
  </si>
  <si>
    <t>G1: Conducta Empresarial</t>
  </si>
  <si>
    <t>G1 - 1</t>
  </si>
  <si>
    <t>G1 - 2</t>
  </si>
  <si>
    <t>G1 - 3</t>
  </si>
  <si>
    <t>G1 - 4</t>
  </si>
  <si>
    <t>G1 - 5</t>
  </si>
  <si>
    <t>G1 - 6</t>
  </si>
  <si>
    <t xml:space="preserve"> Información General I Compromisos y Políticas; Gobernanza I Políticas de Cultura empresarial y Cultura corporativa; Sociedad I Colectivos Afectados / Consumidores y Usuarios Finales</t>
  </si>
  <si>
    <t>Gobernanza I Prácticas de Pago</t>
  </si>
  <si>
    <t>WFS no realiza contribuciones políticas</t>
  </si>
  <si>
    <t>9. Implantación de un Programa de Ciberseguridad conforme a los requisitos de AESA/EMEAA</t>
  </si>
  <si>
    <t>Safety &amp; Security</t>
  </si>
  <si>
    <t>10. Cumplimiento de los objetivos en DG/GD/LTI aplicando los porcentajes de reducción sobre el resultado FY25</t>
  </si>
  <si>
    <t>REFERENCIAS LEY 11/2018</t>
  </si>
  <si>
    <t xml:space="preserve">WFS ha elaborado el Informe de Sostenibilidad 2024-2025 en cumplimiento con los requisitos de divulgación de información no financiera establecidos por la Ley 11/2018, de 28 de diciembre. </t>
  </si>
  <si>
    <t xml:space="preserve">Este informe se ha desarrollado utilizando como marco de referencia las Normas Europeas de Información de Sostenibilidad (NEIS), definidas por la Directiva Europea de Reporte de Sostenibilidad, </t>
  </si>
  <si>
    <t xml:space="preserve">conocida como Corporate Sustainability Reporting Directive (CSRD). Además, para dar respuesta a los requerimientos de la Ley 11/2018 que no están explícitamente cubiertos por las NEIS, </t>
  </si>
  <si>
    <t>se han empleado los indicadores de la Global Reporting Initiative (GRI)</t>
  </si>
  <si>
    <t>Ámbitos</t>
  </si>
  <si>
    <t>Materialidad</t>
  </si>
  <si>
    <t>Referencias (NEIS)</t>
  </si>
  <si>
    <t>Referencias (GRI)</t>
  </si>
  <si>
    <t>Página</t>
  </si>
  <si>
    <t>Modelo de negocio</t>
  </si>
  <si>
    <t>Descripción del modelo de negocio</t>
  </si>
  <si>
    <t>SI</t>
  </si>
  <si>
    <t xml:space="preserve">NEIS 2 GOV-1 </t>
  </si>
  <si>
    <t>NEIS 2 GOV-2</t>
  </si>
  <si>
    <t xml:space="preserve"> NEIS 2 SBM-1</t>
  </si>
  <si>
    <t xml:space="preserve"> NEIS 2 SBM-2</t>
  </si>
  <si>
    <t xml:space="preserve"> NEIS 2 SBM-3</t>
  </si>
  <si>
    <t xml:space="preserve"> E1-2</t>
  </si>
  <si>
    <t>E2-1</t>
  </si>
  <si>
    <t xml:space="preserve"> E3-1</t>
  </si>
  <si>
    <t xml:space="preserve"> E4-2 y E4-4</t>
  </si>
  <si>
    <t xml:space="preserve"> E5-1</t>
  </si>
  <si>
    <t xml:space="preserve">S1-1 </t>
  </si>
  <si>
    <t xml:space="preserve"> S2-1 </t>
  </si>
  <si>
    <t xml:space="preserve">  S3-1 </t>
  </si>
  <si>
    <t xml:space="preserve"> S4-1</t>
  </si>
  <si>
    <t>G1-1</t>
  </si>
  <si>
    <t>GRI 2.1</t>
  </si>
  <si>
    <t>GRI 2.6</t>
  </si>
  <si>
    <t>Entorno empresarial</t>
  </si>
  <si>
    <t>Organización y estructura</t>
  </si>
  <si>
    <t>Mercados en los que opera</t>
  </si>
  <si>
    <t>Objetivos y estrategias</t>
  </si>
  <si>
    <t>Principales factores y tendencias que pueden afectar a su futura evolución</t>
  </si>
  <si>
    <t>Principales políticas que aplica el Grupo</t>
  </si>
  <si>
    <t>GRI 2.23</t>
  </si>
  <si>
    <t xml:space="preserve"> Principales riesgos e impactos identificados</t>
  </si>
  <si>
    <t xml:space="preserve"> Análisis de riesgos e impactos relacionados con cuestiones clave</t>
  </si>
  <si>
    <t>NEIS 2 IRO-1</t>
  </si>
  <si>
    <t xml:space="preserve"> NEIS 2 IRO-2</t>
  </si>
  <si>
    <t>GRI 2.12</t>
  </si>
  <si>
    <t>Cuestiones medioambientales</t>
  </si>
  <si>
    <t>Gestión medioambiental</t>
  </si>
  <si>
    <t>Efectos actuales y previsibles de las actividades de la empresa</t>
  </si>
  <si>
    <t xml:space="preserve"> E1-9, E2-6, E3-5, </t>
  </si>
  <si>
    <t>E4-6, E5-6, NEIS 2 IRO-1</t>
  </si>
  <si>
    <t>Procedimientos de evaluación o certificación ambiental</t>
  </si>
  <si>
    <t xml:space="preserve">E1-3, E2-2, E3-2, E4-3, </t>
  </si>
  <si>
    <t>E5-2</t>
  </si>
  <si>
    <t>Recursos dedicados a la prevención de riesgos ambientales</t>
  </si>
  <si>
    <t>Aplicación del principio de precaución</t>
  </si>
  <si>
    <t>Cantidad de provisiones y garantías para riesgos ambientales</t>
  </si>
  <si>
    <t xml:space="preserve"> Contaminación</t>
  </si>
  <si>
    <t xml:space="preserve">Medidas para prevenir, reducir o reparar las emisiones de carbono que afectan gravemente el medio </t>
  </si>
  <si>
    <t>ambiente  NO incluye también ruido y contaminación lumínica</t>
  </si>
  <si>
    <t>E2-2</t>
  </si>
  <si>
    <t xml:space="preserve"> E2-3</t>
  </si>
  <si>
    <t xml:space="preserve"> S3-4</t>
  </si>
  <si>
    <t xml:space="preserve">Economía circular y </t>
  </si>
  <si>
    <t xml:space="preserve">prevención y </t>
  </si>
  <si>
    <t>gestión de residuos</t>
  </si>
  <si>
    <t>Medidas de prevención, reciclaje, reutilización, otras formas de recuperación y eliminación de desechos</t>
  </si>
  <si>
    <t>Acciones para combatir el desperdicio de alimentos</t>
  </si>
  <si>
    <t>NO</t>
  </si>
  <si>
    <t>No material</t>
  </si>
  <si>
    <t>Cambio climático</t>
  </si>
  <si>
    <t xml:space="preserve">Elementos importantes de las emisiones de gases de efecto invernadero generadas </t>
  </si>
  <si>
    <t xml:space="preserve"> E1-4 y E1-6</t>
  </si>
  <si>
    <t>Medidas adoptadas para adaptarse a las consecuencias del cambio climático</t>
  </si>
  <si>
    <t xml:space="preserve"> E1-1, E1-3</t>
  </si>
  <si>
    <t>Metas de reducción establecidas voluntariamente</t>
  </si>
  <si>
    <t xml:space="preserve"> E1-1, E1-4</t>
  </si>
  <si>
    <t>Consumo de agua y el suministro de agua de acuerdo con las limitaciones locales</t>
  </si>
  <si>
    <t xml:space="preserve"> E3-4</t>
  </si>
  <si>
    <t>Consumo de materias primas y medidas adoptadas para mejorar la eficiencia de su uso</t>
  </si>
  <si>
    <t xml:space="preserve"> E1-5</t>
  </si>
  <si>
    <t>Consumo, directo e indirecto, de energía</t>
  </si>
  <si>
    <t>Medidas tomadas para mejorar la eficiencia energética</t>
  </si>
  <si>
    <t xml:space="preserve"> E1-3</t>
  </si>
  <si>
    <t>Uso de energías renovables</t>
  </si>
  <si>
    <t xml:space="preserve"> Protección de la </t>
  </si>
  <si>
    <t>biodiversidad</t>
  </si>
  <si>
    <t>Medidas tomadas para preservar o restaurar la biodiversidad</t>
  </si>
  <si>
    <t xml:space="preserve"> E4-3</t>
  </si>
  <si>
    <t>Impactos causados por las actividades u operaciones en áreas protegidas</t>
  </si>
  <si>
    <t>No material.  Nuestras operaciones no se producen en áreas protegidas</t>
  </si>
  <si>
    <t>62 - 82</t>
  </si>
  <si>
    <t>05  - 55</t>
  </si>
  <si>
    <t xml:space="preserve"> 05 - 55</t>
  </si>
  <si>
    <t>05 - 55</t>
  </si>
  <si>
    <t>Cuestiones sociales y relativas al personal</t>
  </si>
  <si>
    <t>Empleo</t>
  </si>
  <si>
    <t>Número total y distribución de empleados por género, edad, país y categoría profesional</t>
  </si>
  <si>
    <t xml:space="preserve"> S1-6</t>
  </si>
  <si>
    <t xml:space="preserve"> GRI 2-7</t>
  </si>
  <si>
    <t>Número de despidos por género, edad y categoría profesional</t>
  </si>
  <si>
    <t xml:space="preserve"> GRI 401-1</t>
  </si>
  <si>
    <t>Brecha salarial</t>
  </si>
  <si>
    <t xml:space="preserve"> S1-16</t>
  </si>
  <si>
    <t>Remuneración media por género, edad y categoría profesional</t>
  </si>
  <si>
    <t xml:space="preserve"> GRI 405-2</t>
  </si>
  <si>
    <t>Remuneración media de los Consejeros por género</t>
  </si>
  <si>
    <t>No material. Reportado por Sats en su Informe anual.</t>
  </si>
  <si>
    <t>Remuneración media de los directivos por género</t>
  </si>
  <si>
    <t>GRI 2-19</t>
  </si>
  <si>
    <t xml:space="preserve"> GRI 2-20</t>
  </si>
  <si>
    <t xml:space="preserve"> GRI 2-21</t>
  </si>
  <si>
    <t>Implantación de políticas de desconexión laboral</t>
  </si>
  <si>
    <t xml:space="preserve"> S1-1</t>
  </si>
  <si>
    <t>Empleados por discapacidad</t>
  </si>
  <si>
    <t xml:space="preserve"> S1-12</t>
  </si>
  <si>
    <t>83 - 142</t>
  </si>
  <si>
    <t>Organización del Trabajo</t>
  </si>
  <si>
    <t>Número de horas de absentismo</t>
  </si>
  <si>
    <t>S1-14</t>
  </si>
  <si>
    <t>GRI 403-9</t>
  </si>
  <si>
    <t>Medidas destinadas a facilitar el disfrute de la conciliación y fomentar el ejercicio corresponsable de estos por parte de ambos progenitores</t>
  </si>
  <si>
    <t xml:space="preserve"> S1-4, S1-15</t>
  </si>
  <si>
    <t>Salud y seguridad</t>
  </si>
  <si>
    <t>Condiciones de salud y seguridad en el trabajo</t>
  </si>
  <si>
    <t>Número de accidentes de trabajo y enfermedades laborales</t>
  </si>
  <si>
    <t>Número de accidentes de trabajo y enfermedades laborales por género, tasa de frecuencia y gravedad por género</t>
  </si>
  <si>
    <t>Relaciones sociales</t>
  </si>
  <si>
    <t>Organización del diálogo social, incluidos procedimientos para informar y consultar al personal y negociar con ellos</t>
  </si>
  <si>
    <t xml:space="preserve"> S1-2</t>
  </si>
  <si>
    <t>Porcentaje de empleados cubiertos por convenio colectivo por país</t>
  </si>
  <si>
    <t>S1-8</t>
  </si>
  <si>
    <t>Balance de los convenios colectivos, particularmente en el campo de la salud y la seguridad en el trabajo</t>
  </si>
  <si>
    <t>Mecanismos y procedimientos con los que cuenta la empresa para promover la implicación de los trabajadores en la gestión de la compañía, en términos de información, consulta y participación.</t>
  </si>
  <si>
    <t>S1-3</t>
  </si>
  <si>
    <t>Formación</t>
  </si>
  <si>
    <t>Cantidad total de horas de formación por categorías profesionales</t>
  </si>
  <si>
    <t>GRI 404-1</t>
  </si>
  <si>
    <t xml:space="preserve"> Accesibilidad universal de las personas con discapacidad</t>
  </si>
  <si>
    <t>Medidas adoptadas para promover la igualdad de trato y de oportunidades entre mujeres y hombres</t>
  </si>
  <si>
    <t>Planes de igualdad medidas adoptadas para promover el empleo, protocolos contra el acoso sexual y por razón de género</t>
  </si>
  <si>
    <t>Integración y la accesibilidad universal de las personas con discapacidad</t>
  </si>
  <si>
    <t>Política contra todo tipo de discriminación y, en su caso, de gestión de la diversidad</t>
  </si>
  <si>
    <t xml:space="preserve"> S1-4, S1-5, S1-9 </t>
  </si>
  <si>
    <t>S1-1, S1-4, S1-9</t>
  </si>
  <si>
    <t>GRI 405</t>
  </si>
  <si>
    <t xml:space="preserve"> S1-4, S1-12</t>
  </si>
  <si>
    <t>S1-1</t>
  </si>
  <si>
    <t xml:space="preserve"> Información sobre el respeto de los derechos humanos </t>
  </si>
  <si>
    <t>Aplicación de procedimientos de debida diligencia en materia de derechos humanos</t>
  </si>
  <si>
    <t>NEIS 2 GOV-4</t>
  </si>
  <si>
    <t>Prevención de los riesgos de vulneración de derechos humanos y, en su caso, medidas para mitigar, gestionar y reparar posibles abusos cometidos</t>
  </si>
  <si>
    <t>S1-4, S1-3, S2-4</t>
  </si>
  <si>
    <t>Denuncias por casos de vulneración de derechos humanos</t>
  </si>
  <si>
    <t>S1-17</t>
  </si>
  <si>
    <t>Promoción y cumplimiento de las disposiciones de los convenios fundamentales de la OIT relacionadas con el respeto por la libertad de asociación y el derecho a la negociación colectiva, la eliminación de la discriminación en el empleo y la ocupación, la eliminación del trabajo forzoso u obligatorio y la abolición efectiva del trabajo infantil</t>
  </si>
  <si>
    <t xml:space="preserve"> S1-1, S2-1</t>
  </si>
  <si>
    <t>Medidas adoptadas para prevenir la corrupción y el soborno</t>
  </si>
  <si>
    <t xml:space="preserve"> G1-3</t>
  </si>
  <si>
    <t>Medidas para luchar contra el blanqueo de capitales</t>
  </si>
  <si>
    <t>G1-3</t>
  </si>
  <si>
    <t>Aportaciones a fundaciones y entidades sin ánimo de lucro</t>
  </si>
  <si>
    <t xml:space="preserve"> Nota: Relación con IROs</t>
  </si>
  <si>
    <t>GRI 2-28</t>
  </si>
  <si>
    <t xml:space="preserve"> GRI 201-1</t>
  </si>
  <si>
    <t>143 - 156</t>
  </si>
  <si>
    <t xml:space="preserve"> Enfoques de gestión</t>
  </si>
  <si>
    <t xml:space="preserve">Compromisos de la empresa con el </t>
  </si>
  <si>
    <t>desarrollo sostenible</t>
  </si>
  <si>
    <t>Impacto de la actividad de la Sociedad en el empleo y el desarrollo local</t>
  </si>
  <si>
    <t xml:space="preserve"> S3-2</t>
  </si>
  <si>
    <t>Impacto de la actividad de la Sociedad en las poblaciones locales y en el territorio</t>
  </si>
  <si>
    <t>Relaciones mantenidas con los actores de las comunidades locales y las modalidades del diálogo con estos</t>
  </si>
  <si>
    <t xml:space="preserve"> GRI 2-28</t>
  </si>
  <si>
    <t xml:space="preserve"> GRI 413-1</t>
  </si>
  <si>
    <t>Acciones de asociación o patrocinio</t>
  </si>
  <si>
    <t xml:space="preserve"> Nota: Relación con </t>
  </si>
  <si>
    <t>IROs</t>
  </si>
  <si>
    <t xml:space="preserve">Subcontratación y </t>
  </si>
  <si>
    <t>proveedores</t>
  </si>
  <si>
    <t>Inclusión en la política de compras de cuestiones sociales, de igualdad de género y ambientales</t>
  </si>
  <si>
    <t xml:space="preserve"> S2-1, G1-2</t>
  </si>
  <si>
    <t>Consideración en las relaciones con proveedores y subcontratistas de su responsabilidad social y  ambiental</t>
  </si>
  <si>
    <t xml:space="preserve"> G1-2</t>
  </si>
  <si>
    <t>Sistemas de supervisión y auditorías y resultados de las mismas</t>
  </si>
  <si>
    <t xml:space="preserve"> S4-4  </t>
  </si>
  <si>
    <t xml:space="preserve">Nota: Relación con </t>
  </si>
  <si>
    <t>GRI 308</t>
  </si>
  <si>
    <t xml:space="preserve"> GRI 414-2</t>
  </si>
  <si>
    <t>Consumidores/Clientes</t>
  </si>
  <si>
    <t>Medidas para la salud y la seguridad de los clientes</t>
  </si>
  <si>
    <t>Si</t>
  </si>
  <si>
    <t xml:space="preserve">  S4-4, S4-5</t>
  </si>
  <si>
    <t>Sistemas de reclamación</t>
  </si>
  <si>
    <t xml:space="preserve"> S4-3</t>
  </si>
  <si>
    <t>Quejas recibidas y resolución de las mismas</t>
  </si>
  <si>
    <t>Auditorias Recibidas de Clientes</t>
  </si>
  <si>
    <t xml:space="preserve">S4-4  </t>
  </si>
  <si>
    <t>Información fiscal</t>
  </si>
  <si>
    <t xml:space="preserve">Beneficios obtenidos </t>
  </si>
  <si>
    <t xml:space="preserve"> GRI 207-4</t>
  </si>
  <si>
    <t>Impuestos sobre beneficios pagados</t>
  </si>
  <si>
    <t>Subvenciones públicas recibidas</t>
  </si>
  <si>
    <t xml:space="preserve"> GRI 201-4</t>
  </si>
  <si>
    <t>56 - 61</t>
  </si>
  <si>
    <t>Uso sostenible de los recursos</t>
  </si>
  <si>
    <t>No material. Como empresa prestadora de servicios aeroportuarios el consumo de materias primas no es relevante en nuestra actividad. Aun así, En la base de Madrid, durante los ejercicios 2024 y 2025, WFS España ha gestionado un total de 73,66 toneladas de residuos valorizables (35,14 t en 2024 y 38,52 t en 2025), lo que representa un incremento del 9,6% interanual. Esta información se ha conseguido durante este FY26 a través del gestor de residuos, por este motivo, no fueron incluidos en el Informe anterior.</t>
  </si>
  <si>
    <t>Scope 1+2 y registro en MITECO y Verificación NQA.</t>
  </si>
  <si>
    <t>Total CH</t>
  </si>
  <si>
    <t>Interoperabilidad</t>
  </si>
  <si>
    <t>ESRS - GRI</t>
  </si>
  <si>
    <t>Tabla de Referencias</t>
  </si>
  <si>
    <t>Ley 11/2018</t>
  </si>
  <si>
    <t>Certificaciones</t>
  </si>
  <si>
    <t>Objetivos ESG</t>
  </si>
  <si>
    <t>Personal Ajeno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</si>
</sst>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 _€_-;\-* #,##0.00\ _€_-;_-* &quot;-&quot;??\ _€_-;_-@_-"/>
    <numFmt numFmtId="165" formatCode="#,##0.00\ &quot;€&quot;"/>
    <numFmt numFmtId="166" formatCode="0.0000"/>
    <numFmt numFmtId="167" formatCode="#,##0.000000"/>
    <numFmt numFmtId="168" formatCode="#,##0.0000"/>
    <numFmt numFmtId="169" formatCode="0.0"/>
    <numFmt numFmtId="170" formatCode="0.0000000000000"/>
    <numFmt numFmtId="171" formatCode="0.000"/>
  </numFmts>
  <fonts count="57" x14ac:knownFonts="1">
    <font>
      <sz val="11"/>
      <color theme="1"/>
      <name val="Aptos Narrow"/>
      <family val="2"/>
      <scheme val="minor"/>
    </font>
    <font>
      <b/>
      <sz val="16"/>
      <color rgb="FFEE2536"/>
      <name val="Arial"/>
      <family val="2"/>
    </font>
    <font>
      <sz val="11"/>
      <color theme="1"/>
      <name val="Arial"/>
      <family val="2"/>
    </font>
    <font>
      <sz val="16"/>
      <color theme="1"/>
      <name val="Arial"/>
      <family val="2"/>
    </font>
    <font>
      <sz val="11"/>
      <color theme="2" tint="-0.749992370372631"/>
      <name val="Arial"/>
      <family val="2"/>
    </font>
    <font>
      <sz val="9"/>
      <color theme="1"/>
      <name val="Arial"/>
      <family val="2"/>
    </font>
    <font>
      <b/>
      <sz val="9"/>
      <color theme="0"/>
      <name val="Arial"/>
      <family val="2"/>
    </font>
    <font>
      <b/>
      <sz val="9"/>
      <name val="Arial"/>
      <family val="2"/>
    </font>
    <font>
      <sz val="9"/>
      <color theme="2" tint="-0.749992370372631"/>
      <name val="Arial"/>
      <family val="2"/>
    </font>
    <font>
      <b/>
      <sz val="9"/>
      <color theme="2" tint="-0.749992370372631"/>
      <name val="Arial"/>
      <family val="2"/>
    </font>
    <font>
      <sz val="11"/>
      <color rgb="FFFF0000"/>
      <name val="Arial"/>
      <family val="2"/>
    </font>
    <font>
      <b/>
      <sz val="8"/>
      <color theme="1"/>
      <name val="Arial"/>
      <family val="2"/>
    </font>
    <font>
      <b/>
      <sz val="8"/>
      <color theme="0"/>
      <name val="Arial"/>
      <family val="2"/>
    </font>
    <font>
      <b/>
      <sz val="11"/>
      <color rgb="FFFF0000"/>
      <name val="Arial"/>
      <family val="2"/>
    </font>
    <font>
      <b/>
      <sz val="10"/>
      <color theme="0"/>
      <name val="Arial"/>
      <family val="2"/>
    </font>
    <font>
      <b/>
      <sz val="9"/>
      <color theme="1"/>
      <name val="Arial"/>
      <family val="2"/>
    </font>
    <font>
      <b/>
      <sz val="9"/>
      <color rgb="FFEE2536"/>
      <name val="Arial"/>
      <family val="2"/>
    </font>
    <font>
      <b/>
      <sz val="11"/>
      <color theme="0"/>
      <name val="Arial"/>
      <family val="2"/>
    </font>
    <font>
      <sz val="10"/>
      <color theme="1"/>
      <name val="Arial"/>
      <family val="2"/>
    </font>
    <font>
      <b/>
      <sz val="10"/>
      <color theme="1"/>
      <name val="Arial"/>
      <family val="2"/>
    </font>
    <font>
      <sz val="11"/>
      <color theme="1"/>
      <name val="Aptos Narrow"/>
      <family val="2"/>
      <scheme val="minor"/>
    </font>
    <font>
      <b/>
      <sz val="11"/>
      <color rgb="FF492A4C"/>
      <name val="Arial"/>
      <family val="2"/>
    </font>
    <font>
      <sz val="10"/>
      <name val="Arial"/>
      <family val="2"/>
    </font>
    <font>
      <sz val="10"/>
      <color theme="0"/>
      <name val="Arial"/>
      <family val="2"/>
    </font>
    <font>
      <sz val="11"/>
      <color theme="0"/>
      <name val="Arial"/>
      <family val="2"/>
    </font>
    <font>
      <b/>
      <sz val="12"/>
      <color rgb="FFEE2536"/>
      <name val="Arial"/>
      <family val="2"/>
    </font>
    <font>
      <b/>
      <sz val="11"/>
      <color rgb="FF4FC6B7"/>
      <name val="Arial"/>
      <family val="2"/>
    </font>
    <font>
      <sz val="8"/>
      <color theme="1"/>
      <name val="Arial"/>
      <family val="2"/>
    </font>
    <font>
      <b/>
      <sz val="11"/>
      <color theme="1"/>
      <name val="Arial"/>
      <family val="2"/>
    </font>
    <font>
      <b/>
      <sz val="11"/>
      <color theme="2" tint="-0.749992370372631"/>
      <name val="Arial"/>
      <family val="2"/>
    </font>
    <font>
      <b/>
      <sz val="10"/>
      <name val="Arial"/>
      <family val="2"/>
    </font>
    <font>
      <b/>
      <sz val="10"/>
      <color rgb="FF492A4C"/>
      <name val="Arial"/>
      <family val="2"/>
    </font>
    <font>
      <sz val="10"/>
      <color theme="2" tint="-0.749992370372631"/>
      <name val="Arial"/>
      <family val="2"/>
    </font>
    <font>
      <b/>
      <sz val="10"/>
      <color theme="2" tint="-0.749992370372631"/>
      <name val="Arial"/>
      <family val="2"/>
    </font>
    <font>
      <b/>
      <sz val="14"/>
      <color rgb="FFEE2536"/>
      <name val="Arial"/>
      <family val="2"/>
    </font>
    <font>
      <sz val="8"/>
      <name val="Aptos Narrow"/>
      <family val="2"/>
      <scheme val="minor"/>
    </font>
    <font>
      <b/>
      <sz val="20"/>
      <color theme="0"/>
      <name val="Arial"/>
      <family val="2"/>
    </font>
    <font>
      <b/>
      <sz val="20"/>
      <color theme="1" tint="0.14999847407452621"/>
      <name val="Arial"/>
      <family val="2"/>
    </font>
    <font>
      <b/>
      <sz val="10"/>
      <color theme="1" tint="0.14999847407452621"/>
      <name val="Arial"/>
      <family val="2"/>
    </font>
    <font>
      <b/>
      <sz val="8"/>
      <color theme="1" tint="0.14999847407452621"/>
      <name val="Arial"/>
      <family val="2"/>
    </font>
    <font>
      <b/>
      <sz val="9"/>
      <color rgb="FFFFFFFF"/>
      <name val="Arial"/>
      <family val="2"/>
    </font>
    <font>
      <b/>
      <sz val="9"/>
      <color rgb="FF343834"/>
      <name val="Arial"/>
      <family val="2"/>
    </font>
    <font>
      <sz val="9"/>
      <color rgb="FF343834"/>
      <name val="Arial"/>
      <family val="2"/>
    </font>
    <font>
      <sz val="9"/>
      <name val="Arial"/>
      <family val="2"/>
    </font>
    <font>
      <b/>
      <sz val="9"/>
      <color rgb="FFC00000"/>
      <name val="Arial"/>
      <family val="2"/>
    </font>
    <font>
      <b/>
      <sz val="9"/>
      <color rgb="FF4F2A4D"/>
      <name val="Arial"/>
      <family val="2"/>
    </font>
    <font>
      <b/>
      <sz val="9"/>
      <color rgb="FF000000"/>
      <name val="Arial"/>
      <family val="2"/>
    </font>
    <font>
      <sz val="8"/>
      <color rgb="FF343834"/>
      <name val="Arial"/>
      <family val="2"/>
    </font>
    <font>
      <b/>
      <sz val="8"/>
      <color rgb="FF343834"/>
      <name val="Arial"/>
      <family val="2"/>
    </font>
    <font>
      <sz val="8"/>
      <color rgb="FF151615"/>
      <name val="Arial"/>
      <family val="2"/>
    </font>
    <font>
      <sz val="8"/>
      <name val="Arial"/>
      <family val="2"/>
    </font>
    <font>
      <b/>
      <sz val="8"/>
      <color rgb="FFC00000"/>
      <name val="Arial"/>
      <family val="2"/>
    </font>
    <font>
      <sz val="8"/>
      <color rgb="FFC00000"/>
      <name val="Arial"/>
      <family val="2"/>
    </font>
    <font>
      <sz val="8"/>
      <color rgb="FF4F2A4D"/>
      <name val="Arial"/>
      <family val="2"/>
    </font>
    <font>
      <b/>
      <sz val="8"/>
      <color rgb="FF4F2A4D"/>
      <name val="Arial"/>
      <family val="2"/>
    </font>
    <font>
      <sz val="9"/>
      <color theme="0"/>
      <name val="Arial"/>
      <family val="2"/>
    </font>
    <font>
      <b/>
      <sz val="11"/>
      <color rgb="FFEE2536"/>
      <name val="Arial"/>
      <family val="2"/>
    </font>
  </fonts>
  <fills count="30">
    <fill>
      <patternFill patternType="none"/>
    </fill>
    <fill>
      <patternFill patternType="gray125"/>
    </fill>
    <fill>
      <patternFill patternType="solid">
        <fgColor rgb="FF492A4C"/>
        <bgColor indexed="64"/>
      </patternFill>
    </fill>
    <fill>
      <patternFill patternType="solid">
        <fgColor rgb="FFFFA62B"/>
        <bgColor indexed="64"/>
      </patternFill>
    </fill>
    <fill>
      <patternFill patternType="solid">
        <fgColor rgb="FF92D050"/>
        <bgColor indexed="64"/>
      </patternFill>
    </fill>
    <fill>
      <patternFill patternType="solid">
        <fgColor rgb="FFFF0000"/>
        <bgColor indexed="64"/>
      </patternFill>
    </fill>
    <fill>
      <patternFill patternType="solid">
        <fgColor theme="2" tint="-0.249977111117893"/>
        <bgColor indexed="64"/>
      </patternFill>
    </fill>
    <fill>
      <patternFill patternType="solid">
        <fgColor rgb="FFFFC000"/>
        <bgColor indexed="64"/>
      </patternFill>
    </fill>
    <fill>
      <patternFill patternType="solid">
        <fgColor rgb="FFF6F0FA"/>
        <bgColor indexed="64"/>
      </patternFill>
    </fill>
    <fill>
      <patternFill patternType="solid">
        <fgColor rgb="FFFEF7E6"/>
        <bgColor indexed="64"/>
      </patternFill>
    </fill>
    <fill>
      <patternFill patternType="solid">
        <fgColor rgb="FFECF9E7"/>
        <bgColor indexed="64"/>
      </patternFill>
    </fill>
    <fill>
      <patternFill patternType="solid">
        <fgColor theme="0" tint="-4.9989318521683403E-2"/>
        <bgColor indexed="64"/>
      </patternFill>
    </fill>
    <fill>
      <patternFill patternType="solid">
        <fgColor rgb="FFEE2536"/>
        <bgColor indexed="64"/>
      </patternFill>
    </fill>
    <fill>
      <patternFill patternType="solid">
        <fgColor theme="2"/>
        <bgColor indexed="64"/>
      </patternFill>
    </fill>
    <fill>
      <patternFill patternType="solid">
        <fgColor rgb="FFC9EDE9"/>
        <bgColor indexed="64"/>
      </patternFill>
    </fill>
    <fill>
      <patternFill patternType="solid">
        <fgColor rgb="FF4FC6B7"/>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2" tint="-9.9978637043366805E-2"/>
        <bgColor indexed="64"/>
      </patternFill>
    </fill>
    <fill>
      <patternFill patternType="solid">
        <fgColor theme="0"/>
        <bgColor indexed="64"/>
      </patternFill>
    </fill>
    <fill>
      <patternFill patternType="solid">
        <fgColor rgb="FFF43340"/>
        <bgColor indexed="64"/>
      </patternFill>
    </fill>
    <fill>
      <patternFill patternType="solid">
        <fgColor rgb="FFFBCDCE"/>
        <bgColor indexed="64"/>
      </patternFill>
    </fill>
    <fill>
      <patternFill patternType="solid">
        <fgColor rgb="FFFDE8E8"/>
        <bgColor indexed="64"/>
      </patternFill>
    </fill>
    <fill>
      <patternFill patternType="solid">
        <fgColor rgb="FF00B050"/>
        <bgColor indexed="64"/>
      </patternFill>
    </fill>
    <fill>
      <patternFill patternType="solid">
        <fgColor rgb="FF00B0F0"/>
        <bgColor indexed="64"/>
      </patternFill>
    </fill>
    <fill>
      <patternFill patternType="solid">
        <fgColor rgb="FF7030A0"/>
        <bgColor indexed="64"/>
      </patternFill>
    </fill>
    <fill>
      <patternFill patternType="solid">
        <fgColor rgb="FF247F9A"/>
        <bgColor indexed="64"/>
      </patternFill>
    </fill>
    <fill>
      <patternFill patternType="solid">
        <fgColor rgb="FFFEA62A"/>
        <bgColor indexed="64"/>
      </patternFill>
    </fill>
    <fill>
      <patternFill patternType="solid">
        <fgColor rgb="FFFFDD15"/>
        <bgColor indexed="64"/>
      </patternFill>
    </fill>
    <fill>
      <patternFill patternType="solid">
        <fgColor theme="4" tint="0.3999755851924192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bottom style="thin">
        <color theme="0"/>
      </bottom>
      <diagonal/>
    </border>
    <border>
      <left style="thin">
        <color theme="0"/>
      </left>
      <right style="thin">
        <color theme="0"/>
      </right>
      <top/>
      <bottom/>
      <diagonal/>
    </border>
    <border>
      <left style="thin">
        <color rgb="FFC9EDE9"/>
      </left>
      <right/>
      <top style="thin">
        <color rgb="FFC9EDE9"/>
      </top>
      <bottom style="thin">
        <color rgb="FFC9EDE9"/>
      </bottom>
      <diagonal/>
    </border>
    <border>
      <left/>
      <right/>
      <top style="thin">
        <color theme="0"/>
      </top>
      <bottom style="thin">
        <color theme="0"/>
      </bottom>
      <diagonal/>
    </border>
    <border>
      <left/>
      <right style="thin">
        <color rgb="FFC9EDE9"/>
      </right>
      <top style="thin">
        <color rgb="FFC9EDE9"/>
      </top>
      <bottom style="thin">
        <color rgb="FFC9EDE9"/>
      </bottom>
      <diagonal/>
    </border>
    <border>
      <left/>
      <right/>
      <top style="thin">
        <color rgb="FFC9EDE9"/>
      </top>
      <bottom style="thin">
        <color rgb="FFC9EDE9"/>
      </bottom>
      <diagonal/>
    </border>
    <border>
      <left style="thin">
        <color rgb="FFC9EDE9"/>
      </left>
      <right/>
      <top style="thin">
        <color rgb="FFC9EDE9"/>
      </top>
      <bottom/>
      <diagonal/>
    </border>
    <border>
      <left/>
      <right/>
      <top/>
      <bottom style="thin">
        <color rgb="FFC9EDE9"/>
      </bottom>
      <diagonal/>
    </border>
    <border>
      <left style="thin">
        <color rgb="FFC9EDE9"/>
      </left>
      <right/>
      <top/>
      <bottom style="thin">
        <color theme="0"/>
      </bottom>
      <diagonal/>
    </border>
    <border>
      <left/>
      <right/>
      <top style="thin">
        <color theme="0"/>
      </top>
      <bottom/>
      <diagonal/>
    </border>
    <border>
      <left style="thin">
        <color theme="0"/>
      </left>
      <right/>
      <top/>
      <bottom style="thin">
        <color theme="0"/>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rgb="FFC9EDE9"/>
      </left>
      <right style="thin">
        <color rgb="FFC9EDE9"/>
      </right>
      <top style="thin">
        <color rgb="FFC9EDE9"/>
      </top>
      <bottom style="thin">
        <color theme="2" tint="-9.9948118533890809E-2"/>
      </bottom>
      <diagonal/>
    </border>
    <border>
      <left style="thin">
        <color rgb="FFC9EDE9"/>
      </left>
      <right style="thin">
        <color rgb="FFC9EDE9"/>
      </right>
      <top style="thin">
        <color rgb="FFC9EDE9"/>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rgb="FFC9EDE9"/>
      </left>
      <right style="thin">
        <color rgb="FFC9EDE9"/>
      </right>
      <top style="thin">
        <color rgb="FFC9EDE9"/>
      </top>
      <bottom style="thin">
        <color rgb="FFC9EDE9"/>
      </bottom>
      <diagonal/>
    </border>
    <border>
      <left style="thin">
        <color rgb="FFC9EDE9"/>
      </left>
      <right style="thin">
        <color rgb="FFC9EDE9"/>
      </right>
      <top/>
      <bottom style="thin">
        <color theme="2" tint="-0.24994659260841701"/>
      </bottom>
      <diagonal/>
    </border>
    <border>
      <left style="thin">
        <color rgb="FFC9EDE9"/>
      </left>
      <right style="thin">
        <color rgb="FFC9EDE9"/>
      </right>
      <top style="thin">
        <color rgb="FFC9EDE9"/>
      </top>
      <bottom style="thin">
        <color theme="2" tint="-0.24994659260841701"/>
      </bottom>
      <diagonal/>
    </border>
    <border>
      <left style="thin">
        <color theme="2" tint="-0.24994659260841701"/>
      </left>
      <right style="thin">
        <color theme="2" tint="-0.24994659260841701"/>
      </right>
      <top/>
      <bottom style="thin">
        <color theme="2" tint="-0.24994659260841701"/>
      </bottom>
      <diagonal/>
    </border>
    <border>
      <left style="thin">
        <color theme="0"/>
      </left>
      <right/>
      <top style="thin">
        <color theme="0"/>
      </top>
      <bottom style="thin">
        <color theme="0"/>
      </bottom>
      <diagonal/>
    </border>
    <border>
      <left/>
      <right/>
      <top style="thin">
        <color rgb="FFC9EDE9"/>
      </top>
      <bottom/>
      <diagonal/>
    </border>
    <border>
      <left style="thin">
        <color theme="0"/>
      </left>
      <right style="thin">
        <color theme="2" tint="-9.9948118533890809E-2"/>
      </right>
      <top style="thin">
        <color theme="0"/>
      </top>
      <bottom style="thin">
        <color theme="0"/>
      </bottom>
      <diagonal/>
    </border>
    <border>
      <left/>
      <right style="thin">
        <color rgb="FFC9EDE9"/>
      </right>
      <top style="thin">
        <color rgb="FFC9EDE9"/>
      </top>
      <bottom style="thin">
        <color theme="0"/>
      </bottom>
      <diagonal/>
    </border>
    <border>
      <left/>
      <right/>
      <top style="thin">
        <color rgb="FFC9EDE9"/>
      </top>
      <bottom style="thin">
        <color theme="0"/>
      </bottom>
      <diagonal/>
    </border>
    <border>
      <left style="thin">
        <color rgb="FFC9EDE9"/>
      </left>
      <right/>
      <top style="thin">
        <color rgb="FFC9EDE9"/>
      </top>
      <bottom style="thin">
        <color theme="0"/>
      </bottom>
      <diagonal/>
    </border>
    <border>
      <left style="thin">
        <color theme="0" tint="-4.9989318521683403E-2"/>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4.9989318521683403E-2"/>
      </left>
      <right style="thin">
        <color theme="0"/>
      </right>
      <top/>
      <bottom style="thin">
        <color theme="0"/>
      </bottom>
      <diagonal/>
    </border>
    <border>
      <left style="thin">
        <color theme="0"/>
      </left>
      <right style="thin">
        <color theme="0" tint="-4.9989318521683403E-2"/>
      </right>
      <top style="thin">
        <color theme="0"/>
      </top>
      <bottom style="thin">
        <color theme="0" tint="-4.9989318521683403E-2"/>
      </bottom>
      <diagonal/>
    </border>
    <border>
      <left style="thin">
        <color theme="0" tint="-4.9989318521683403E-2"/>
      </left>
      <right style="thin">
        <color theme="0"/>
      </right>
      <top style="thin">
        <color theme="0"/>
      </top>
      <bottom style="thin">
        <color theme="0" tint="-4.9989318521683403E-2"/>
      </bottom>
      <diagonal/>
    </border>
    <border>
      <left style="thin">
        <color theme="0"/>
      </left>
      <right/>
      <top style="thin">
        <color theme="0" tint="-4.9989318521683403E-2"/>
      </top>
      <bottom style="thin">
        <color theme="0" tint="-4.9989318521683403E-2"/>
      </bottom>
      <diagonal/>
    </border>
    <border>
      <left style="thin">
        <color theme="0"/>
      </left>
      <right style="thin">
        <color theme="0"/>
      </right>
      <top style="thin">
        <color theme="0"/>
      </top>
      <bottom style="thin">
        <color theme="0" tint="-4.9989318521683403E-2"/>
      </bottom>
      <diagonal/>
    </border>
    <border>
      <left style="thin">
        <color theme="0" tint="-0.14999847407452621"/>
      </left>
      <right style="thin">
        <color theme="0"/>
      </right>
      <top style="thin">
        <color theme="0"/>
      </top>
      <bottom style="thin">
        <color theme="0"/>
      </bottom>
      <diagonal/>
    </border>
    <border>
      <left style="thin">
        <color theme="0" tint="-0.14999847407452621"/>
      </left>
      <right/>
      <top style="thin">
        <color theme="0"/>
      </top>
      <bottom style="thin">
        <color theme="0"/>
      </bottom>
      <diagonal/>
    </border>
    <border>
      <left style="thin">
        <color theme="0" tint="-0.14999847407452621"/>
      </left>
      <right style="thin">
        <color theme="0" tint="-4.9989318521683403E-2"/>
      </right>
      <top style="thin">
        <color theme="0" tint="-4.9989318521683403E-2"/>
      </top>
      <bottom style="thin">
        <color theme="0"/>
      </bottom>
      <diagonal/>
    </border>
    <border>
      <left style="thin">
        <color theme="0" tint="-0.14999847407452621"/>
      </left>
      <right/>
      <top style="thin">
        <color theme="0" tint="-4.9989318521683403E-2"/>
      </top>
      <bottom style="thin">
        <color theme="0"/>
      </bottom>
      <diagonal/>
    </border>
    <border>
      <left style="thin">
        <color theme="0" tint="-0.14999847407452621"/>
      </left>
      <right/>
      <top style="thin">
        <color theme="0" tint="-4.9989318521683403E-2"/>
      </top>
      <bottom style="thin">
        <color theme="0" tint="-4.9989318521683403E-2"/>
      </bottom>
      <diagonal/>
    </border>
    <border>
      <left style="thin">
        <color theme="0" tint="-4.9989318521683403E-2"/>
      </left>
      <right style="thin">
        <color theme="0" tint="-0.14999847407452621"/>
      </right>
      <top style="thin">
        <color theme="0" tint="-4.9989318521683403E-2"/>
      </top>
      <bottom style="thin">
        <color theme="0"/>
      </bottom>
      <diagonal/>
    </border>
    <border>
      <left style="thin">
        <color rgb="FFC9EDE9"/>
      </left>
      <right style="thin">
        <color theme="2" tint="-9.9948118533890809E-2"/>
      </right>
      <top style="thin">
        <color rgb="FFC9EDE9"/>
      </top>
      <bottom style="thin">
        <color theme="0"/>
      </bottom>
      <diagonal/>
    </border>
    <border>
      <left style="thin">
        <color rgb="FFC9EDE9"/>
      </left>
      <right style="thin">
        <color rgb="FFC9EDE9"/>
      </right>
      <top style="thin">
        <color rgb="FFC9EDE9"/>
      </top>
      <bottom style="thin">
        <color theme="0"/>
      </bottom>
      <diagonal/>
    </border>
    <border>
      <left style="medium">
        <color rgb="FFFFFFFF"/>
      </left>
      <right style="medium">
        <color rgb="FFFFFFFF"/>
      </right>
      <top style="medium">
        <color rgb="FFFFFFFF"/>
      </top>
      <bottom style="thick">
        <color rgb="FFFFFFFF"/>
      </bottom>
      <diagonal/>
    </border>
    <border>
      <left style="medium">
        <color rgb="FFFFFFFF"/>
      </left>
      <right/>
      <top style="medium">
        <color rgb="FFFFFFFF"/>
      </top>
      <bottom style="thick">
        <color rgb="FFFFFFFF"/>
      </bottom>
      <diagonal/>
    </border>
    <border>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thick">
        <color rgb="FFFFFFFF"/>
      </top>
      <bottom/>
      <diagonal/>
    </border>
    <border>
      <left style="medium">
        <color rgb="FFFFFFFF"/>
      </left>
      <right style="medium">
        <color rgb="FFFFFFFF"/>
      </right>
      <top/>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right/>
      <top style="medium">
        <color rgb="FFFFFFFF"/>
      </top>
      <bottom style="thick">
        <color rgb="FFFFFFFF"/>
      </bottom>
      <diagonal/>
    </border>
    <border>
      <left style="medium">
        <color rgb="FFFFFFFF"/>
      </left>
      <right/>
      <top style="thick">
        <color rgb="FFFFFFFF"/>
      </top>
      <bottom style="medium">
        <color rgb="FFFFFFFF"/>
      </bottom>
      <diagonal/>
    </border>
    <border>
      <left/>
      <right style="medium">
        <color rgb="FFFFFFFF"/>
      </right>
      <top style="thick">
        <color rgb="FFFFFFFF"/>
      </top>
      <bottom style="medium">
        <color rgb="FFFFFFFF"/>
      </bottom>
      <diagonal/>
    </border>
  </borders>
  <cellStyleXfs count="2">
    <xf numFmtId="0" fontId="0" fillId="0" borderId="0"/>
    <xf numFmtId="43" fontId="20" fillId="0" borderId="0" applyFont="0" applyFill="0" applyBorder="0" applyAlignment="0" applyProtection="0"/>
  </cellStyleXfs>
  <cellXfs count="524">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8" fillId="0" borderId="0" xfId="0" applyFont="1"/>
    <xf numFmtId="0" fontId="10" fillId="0" borderId="0" xfId="0" applyFont="1"/>
    <xf numFmtId="0" fontId="6" fillId="0" borderId="0" xfId="0" applyFont="1" applyAlignment="1">
      <alignment horizontal="center" vertical="center"/>
    </xf>
    <xf numFmtId="0" fontId="11" fillId="0" borderId="0" xfId="0" applyFont="1"/>
    <xf numFmtId="0" fontId="11" fillId="0" borderId="0" xfId="0" applyFont="1" applyAlignment="1">
      <alignment vertical="center"/>
    </xf>
    <xf numFmtId="0" fontId="11" fillId="3" borderId="0" xfId="0" applyFont="1" applyFill="1" applyAlignment="1">
      <alignment horizontal="center" vertical="center"/>
    </xf>
    <xf numFmtId="0" fontId="11" fillId="0" borderId="0" xfId="0" applyFont="1" applyAlignment="1">
      <alignment horizontal="center" vertical="center"/>
    </xf>
    <xf numFmtId="0" fontId="12" fillId="0" borderId="0" xfId="0" applyFont="1"/>
    <xf numFmtId="0" fontId="13" fillId="0" borderId="0" xfId="0" applyFont="1"/>
    <xf numFmtId="0" fontId="5" fillId="0" borderId="0" xfId="0" applyFont="1" applyAlignment="1">
      <alignment horizontal="center"/>
    </xf>
    <xf numFmtId="0" fontId="7" fillId="0" borderId="0" xfId="0" applyFont="1" applyAlignment="1">
      <alignment vertical="center"/>
    </xf>
    <xf numFmtId="0" fontId="5" fillId="0" borderId="0" xfId="0" applyFont="1" applyAlignment="1">
      <alignment horizontal="center" wrapText="1"/>
    </xf>
    <xf numFmtId="0" fontId="5" fillId="0" borderId="0" xfId="0" applyFont="1" applyAlignment="1">
      <alignment wrapText="1"/>
    </xf>
    <xf numFmtId="0" fontId="2" fillId="0" borderId="0" xfId="0" applyFont="1" applyAlignment="1">
      <alignment wrapText="1"/>
    </xf>
    <xf numFmtId="0" fontId="5" fillId="8" borderId="1" xfId="0" applyFont="1" applyFill="1" applyBorder="1" applyAlignment="1">
      <alignment wrapText="1"/>
    </xf>
    <xf numFmtId="0" fontId="5" fillId="9" borderId="1" xfId="0" applyFont="1" applyFill="1" applyBorder="1" applyAlignment="1">
      <alignment horizontal="left"/>
    </xf>
    <xf numFmtId="0" fontId="5" fillId="10" borderId="1" xfId="0" applyFont="1" applyFill="1" applyBorder="1" applyAlignment="1">
      <alignment horizontal="left"/>
    </xf>
    <xf numFmtId="0" fontId="5" fillId="11" borderId="1" xfId="0" applyFont="1" applyFill="1" applyBorder="1" applyAlignment="1">
      <alignment horizontal="left"/>
    </xf>
    <xf numFmtId="0" fontId="15" fillId="11" borderId="1" xfId="0" applyFont="1" applyFill="1" applyBorder="1" applyAlignment="1">
      <alignment horizontal="left"/>
    </xf>
    <xf numFmtId="0" fontId="15" fillId="10" borderId="1" xfId="0" applyFont="1" applyFill="1" applyBorder="1" applyAlignment="1">
      <alignment horizontal="left"/>
    </xf>
    <xf numFmtId="0" fontId="15" fillId="9" borderId="1" xfId="0" applyFont="1" applyFill="1" applyBorder="1" applyAlignment="1">
      <alignment horizontal="left"/>
    </xf>
    <xf numFmtId="0" fontId="15" fillId="8" borderId="1" xfId="0" applyFont="1" applyFill="1" applyBorder="1" applyAlignment="1">
      <alignment horizontal="left"/>
    </xf>
    <xf numFmtId="0" fontId="15" fillId="11" borderId="1" xfId="0" applyFont="1" applyFill="1" applyBorder="1"/>
    <xf numFmtId="0" fontId="15" fillId="10" borderId="1" xfId="0" applyFont="1" applyFill="1" applyBorder="1"/>
    <xf numFmtId="0" fontId="15" fillId="9" borderId="1" xfId="0" applyFont="1" applyFill="1" applyBorder="1"/>
    <xf numFmtId="0" fontId="15" fillId="8" borderId="1" xfId="0" applyFont="1" applyFill="1" applyBorder="1"/>
    <xf numFmtId="0" fontId="18" fillId="0" borderId="0" xfId="0" applyFont="1" applyAlignment="1">
      <alignment horizontal="left" vertical="center"/>
    </xf>
    <xf numFmtId="0" fontId="17" fillId="0" borderId="0" xfId="0" applyFont="1" applyAlignment="1">
      <alignment horizontal="left" vertical="center"/>
    </xf>
    <xf numFmtId="0" fontId="18" fillId="0" borderId="0" xfId="0" applyFont="1"/>
    <xf numFmtId="0" fontId="18" fillId="0" borderId="0" xfId="0" applyFont="1" applyAlignment="1">
      <alignment vertical="center"/>
    </xf>
    <xf numFmtId="0" fontId="19" fillId="0" borderId="0" xfId="0" applyFont="1" applyAlignment="1">
      <alignment horizontal="left" vertical="center"/>
    </xf>
    <xf numFmtId="0" fontId="18" fillId="0" borderId="0" xfId="0" applyFont="1" applyAlignment="1">
      <alignment horizontal="left" vertical="center" wrapText="1"/>
    </xf>
    <xf numFmtId="2" fontId="18" fillId="0" borderId="2" xfId="0" applyNumberFormat="1" applyFont="1" applyBorder="1" applyAlignment="1">
      <alignment horizontal="left"/>
    </xf>
    <xf numFmtId="10" fontId="18" fillId="13" borderId="2" xfId="0" applyNumberFormat="1" applyFont="1" applyFill="1" applyBorder="1" applyAlignment="1" applyProtection="1">
      <alignment horizontal="left"/>
      <protection locked="0"/>
    </xf>
    <xf numFmtId="17" fontId="18" fillId="14" borderId="3" xfId="0" applyNumberFormat="1" applyFont="1" applyFill="1" applyBorder="1" applyAlignment="1">
      <alignment horizontal="left"/>
    </xf>
    <xf numFmtId="0" fontId="19" fillId="14" borderId="4" xfId="0" applyFont="1" applyFill="1" applyBorder="1"/>
    <xf numFmtId="0" fontId="18" fillId="14" borderId="4" xfId="0" applyFont="1" applyFill="1" applyBorder="1"/>
    <xf numFmtId="0" fontId="19" fillId="6" borderId="4" xfId="0" applyFont="1" applyFill="1" applyBorder="1"/>
    <xf numFmtId="0" fontId="18" fillId="6" borderId="4" xfId="0" applyFont="1" applyFill="1" applyBorder="1"/>
    <xf numFmtId="0" fontId="21" fillId="0" borderId="0" xfId="0" applyFont="1" applyAlignment="1">
      <alignment horizontal="center"/>
    </xf>
    <xf numFmtId="2" fontId="22" fillId="13" borderId="2" xfId="0" applyNumberFormat="1" applyFont="1" applyFill="1" applyBorder="1" applyAlignment="1" applyProtection="1">
      <alignment horizontal="left"/>
      <protection locked="0"/>
    </xf>
    <xf numFmtId="2" fontId="18" fillId="13" borderId="2" xfId="0" applyNumberFormat="1" applyFont="1" applyFill="1" applyBorder="1" applyAlignment="1" applyProtection="1">
      <alignment horizontal="left"/>
      <protection locked="0"/>
    </xf>
    <xf numFmtId="0" fontId="19" fillId="6" borderId="4" xfId="0" applyFont="1" applyFill="1" applyBorder="1" applyAlignment="1">
      <alignment vertical="center"/>
    </xf>
    <xf numFmtId="0" fontId="18" fillId="6" borderId="4" xfId="0" applyFont="1" applyFill="1" applyBorder="1" applyAlignment="1">
      <alignment vertical="center"/>
    </xf>
    <xf numFmtId="0" fontId="19" fillId="6" borderId="8" xfId="0" applyFont="1" applyFill="1" applyBorder="1" applyAlignment="1">
      <alignment vertical="center"/>
    </xf>
    <xf numFmtId="0" fontId="18" fillId="6" borderId="8" xfId="0" applyFont="1" applyFill="1" applyBorder="1" applyAlignment="1">
      <alignment vertical="center"/>
    </xf>
    <xf numFmtId="0" fontId="14" fillId="15" borderId="9" xfId="0" applyFont="1" applyFill="1" applyBorder="1" applyAlignment="1">
      <alignment vertical="center" wrapText="1"/>
    </xf>
    <xf numFmtId="2" fontId="19" fillId="13" borderId="2" xfId="0" applyNumberFormat="1" applyFont="1" applyFill="1" applyBorder="1" applyAlignment="1" applyProtection="1">
      <alignment horizontal="left"/>
      <protection locked="0"/>
    </xf>
    <xf numFmtId="2" fontId="19" fillId="0" borderId="3" xfId="0" applyNumberFormat="1" applyFont="1" applyBorder="1" applyAlignment="1">
      <alignment horizontal="left"/>
    </xf>
    <xf numFmtId="2" fontId="18" fillId="0" borderId="3" xfId="0" applyNumberFormat="1" applyFont="1" applyBorder="1" applyAlignment="1">
      <alignment horizontal="left"/>
    </xf>
    <xf numFmtId="0" fontId="19" fillId="0" borderId="4" xfId="0" applyFont="1" applyBorder="1"/>
    <xf numFmtId="0" fontId="18" fillId="0" borderId="4" xfId="0" applyFont="1" applyBorder="1"/>
    <xf numFmtId="0" fontId="14" fillId="15" borderId="9" xfId="0" applyFont="1" applyFill="1" applyBorder="1" applyAlignment="1">
      <alignment wrapText="1"/>
    </xf>
    <xf numFmtId="0" fontId="14" fillId="15" borderId="0" xfId="0" applyFont="1" applyFill="1" applyAlignment="1">
      <alignment wrapText="1"/>
    </xf>
    <xf numFmtId="0" fontId="23" fillId="15" borderId="9" xfId="0" applyFont="1" applyFill="1" applyBorder="1"/>
    <xf numFmtId="0" fontId="14" fillId="17" borderId="13" xfId="0" applyFont="1" applyFill="1" applyBorder="1"/>
    <xf numFmtId="17" fontId="5" fillId="0" borderId="3" xfId="0" applyNumberFormat="1" applyFont="1" applyBorder="1" applyAlignment="1">
      <alignment horizontal="left" wrapText="1"/>
    </xf>
    <xf numFmtId="17" fontId="5" fillId="14" borderId="3" xfId="0" applyNumberFormat="1" applyFont="1" applyFill="1" applyBorder="1" applyAlignment="1">
      <alignment horizontal="left" wrapText="1"/>
    </xf>
    <xf numFmtId="0" fontId="14" fillId="15" borderId="13" xfId="0" applyFont="1" applyFill="1" applyBorder="1"/>
    <xf numFmtId="0" fontId="2" fillId="18" borderId="0" xfId="0" applyFont="1" applyFill="1"/>
    <xf numFmtId="2" fontId="19" fillId="13" borderId="3" xfId="0" applyNumberFormat="1" applyFont="1" applyFill="1" applyBorder="1" applyAlignment="1" applyProtection="1">
      <alignment horizontal="left"/>
      <protection locked="0"/>
    </xf>
    <xf numFmtId="2" fontId="18" fillId="13" borderId="3" xfId="0" applyNumberFormat="1" applyFont="1" applyFill="1" applyBorder="1" applyAlignment="1" applyProtection="1">
      <alignment horizontal="left"/>
      <protection locked="0"/>
    </xf>
    <xf numFmtId="17" fontId="19" fillId="14" borderId="3" xfId="0" applyNumberFormat="1" applyFont="1" applyFill="1" applyBorder="1" applyAlignment="1">
      <alignment horizontal="left"/>
    </xf>
    <xf numFmtId="0" fontId="23" fillId="15" borderId="9" xfId="0" applyFont="1" applyFill="1" applyBorder="1" applyAlignment="1">
      <alignment vertical="center"/>
    </xf>
    <xf numFmtId="2" fontId="18" fillId="0" borderId="0" xfId="0" applyNumberFormat="1" applyFont="1"/>
    <xf numFmtId="17" fontId="18" fillId="0" borderId="0" xfId="0" applyNumberFormat="1" applyFont="1" applyAlignment="1">
      <alignment horizontal="left"/>
    </xf>
    <xf numFmtId="1" fontId="19" fillId="13" borderId="3" xfId="0" applyNumberFormat="1" applyFont="1" applyFill="1" applyBorder="1" applyAlignment="1" applyProtection="1">
      <alignment horizontal="left" wrapText="1"/>
      <protection locked="0"/>
    </xf>
    <xf numFmtId="1" fontId="18" fillId="13" borderId="3" xfId="0" applyNumberFormat="1" applyFont="1" applyFill="1" applyBorder="1" applyAlignment="1" applyProtection="1">
      <alignment horizontal="left" wrapText="1"/>
      <protection locked="0"/>
    </xf>
    <xf numFmtId="1" fontId="18" fillId="13" borderId="2" xfId="0" applyNumberFormat="1" applyFont="1" applyFill="1" applyBorder="1" applyAlignment="1" applyProtection="1">
      <alignment horizontal="left" wrapText="1"/>
      <protection locked="0"/>
    </xf>
    <xf numFmtId="0" fontId="19" fillId="6" borderId="4" xfId="0" applyFont="1" applyFill="1" applyBorder="1" applyAlignment="1">
      <alignment wrapText="1"/>
    </xf>
    <xf numFmtId="0" fontId="18" fillId="18" borderId="4" xfId="0" applyFont="1" applyFill="1" applyBorder="1"/>
    <xf numFmtId="0" fontId="23" fillId="15" borderId="13" xfId="0" applyFont="1" applyFill="1" applyBorder="1"/>
    <xf numFmtId="1" fontId="19" fillId="0" borderId="0" xfId="0" applyNumberFormat="1" applyFont="1" applyAlignment="1" applyProtection="1">
      <alignment horizontal="left" wrapText="1"/>
      <protection locked="0"/>
    </xf>
    <xf numFmtId="1" fontId="18" fillId="0" borderId="0" xfId="0" applyNumberFormat="1" applyFont="1" applyAlignment="1" applyProtection="1">
      <alignment horizontal="left" wrapText="1"/>
      <protection locked="0"/>
    </xf>
    <xf numFmtId="2" fontId="18" fillId="0" borderId="0" xfId="0" applyNumberFormat="1" applyFont="1" applyAlignment="1" applyProtection="1">
      <alignment horizontal="left"/>
      <protection locked="0"/>
    </xf>
    <xf numFmtId="1" fontId="19" fillId="0" borderId="3" xfId="0" applyNumberFormat="1" applyFont="1" applyBorder="1" applyAlignment="1" applyProtection="1">
      <alignment horizontal="left" wrapText="1"/>
      <protection locked="0"/>
    </xf>
    <xf numFmtId="1" fontId="18" fillId="0" borderId="3" xfId="0" applyNumberFormat="1" applyFont="1" applyBorder="1" applyAlignment="1" applyProtection="1">
      <alignment horizontal="left" wrapText="1"/>
      <protection locked="0"/>
    </xf>
    <xf numFmtId="0" fontId="19" fillId="0" borderId="4" xfId="0" applyFont="1" applyBorder="1" applyAlignment="1">
      <alignment wrapText="1"/>
    </xf>
    <xf numFmtId="0" fontId="19" fillId="6" borderId="4" xfId="0" applyFont="1" applyFill="1" applyBorder="1" applyAlignment="1">
      <alignment horizontal="left" vertical="center"/>
    </xf>
    <xf numFmtId="0" fontId="18" fillId="6" borderId="4" xfId="0" applyFont="1" applyFill="1" applyBorder="1" applyAlignment="1">
      <alignment horizontal="left" vertical="center"/>
    </xf>
    <xf numFmtId="0" fontId="14" fillId="0" borderId="7" xfId="0" applyFont="1" applyBorder="1" applyAlignment="1">
      <alignment horizontal="center" vertical="center" wrapText="1"/>
    </xf>
    <xf numFmtId="2" fontId="18" fillId="0" borderId="0" xfId="0" applyNumberFormat="1" applyFont="1" applyAlignment="1">
      <alignment horizontal="left"/>
    </xf>
    <xf numFmtId="2" fontId="18" fillId="13" borderId="5" xfId="0" applyNumberFormat="1" applyFont="1" applyFill="1" applyBorder="1" applyAlignment="1" applyProtection="1">
      <alignment horizontal="left"/>
      <protection locked="0"/>
    </xf>
    <xf numFmtId="17" fontId="18" fillId="14" borderId="4" xfId="0" applyNumberFormat="1" applyFont="1" applyFill="1" applyBorder="1" applyAlignment="1">
      <alignment horizontal="left"/>
    </xf>
    <xf numFmtId="0" fontId="18" fillId="6" borderId="4" xfId="0" applyFont="1" applyFill="1" applyBorder="1" applyAlignment="1">
      <alignment wrapText="1"/>
    </xf>
    <xf numFmtId="17" fontId="18" fillId="0" borderId="3" xfId="0" applyNumberFormat="1" applyFont="1" applyBorder="1" applyAlignment="1">
      <alignment horizontal="left" wrapText="1"/>
    </xf>
    <xf numFmtId="17" fontId="18" fillId="14" borderId="3" xfId="0" applyNumberFormat="1" applyFont="1" applyFill="1" applyBorder="1" applyAlignment="1">
      <alignment horizontal="left" wrapText="1"/>
    </xf>
    <xf numFmtId="17" fontId="18" fillId="0" borderId="3" xfId="0" applyNumberFormat="1" applyFont="1" applyBorder="1" applyAlignment="1">
      <alignment horizontal="left"/>
    </xf>
    <xf numFmtId="2" fontId="0" fillId="13" borderId="3" xfId="0" applyNumberFormat="1" applyFill="1" applyBorder="1" applyAlignment="1" applyProtection="1">
      <alignment horizontal="left"/>
      <protection locked="0"/>
    </xf>
    <xf numFmtId="2" fontId="0" fillId="13" borderId="2" xfId="0" applyNumberFormat="1" applyFill="1" applyBorder="1" applyAlignment="1" applyProtection="1">
      <alignment horizontal="left"/>
      <protection locked="0"/>
    </xf>
    <xf numFmtId="0" fontId="23" fillId="0" borderId="13" xfId="0" applyFont="1" applyBorder="1"/>
    <xf numFmtId="0" fontId="25" fillId="0" borderId="0" xfId="0" applyFont="1"/>
    <xf numFmtId="0" fontId="2" fillId="0" borderId="0" xfId="0" applyFont="1" applyAlignment="1">
      <alignment horizontal="center"/>
    </xf>
    <xf numFmtId="0" fontId="6" fillId="15" borderId="9" xfId="0" applyFont="1" applyFill="1" applyBorder="1" applyAlignment="1">
      <alignment wrapText="1"/>
    </xf>
    <xf numFmtId="164" fontId="0" fillId="0" borderId="0" xfId="0" applyNumberFormat="1"/>
    <xf numFmtId="0" fontId="17" fillId="15" borderId="19" xfId="0" applyFont="1" applyFill="1" applyBorder="1" applyAlignment="1">
      <alignment vertical="center"/>
    </xf>
    <xf numFmtId="0" fontId="17" fillId="15" borderId="20" xfId="0" applyFont="1" applyFill="1" applyBorder="1" applyAlignment="1">
      <alignment vertical="center"/>
    </xf>
    <xf numFmtId="0" fontId="26" fillId="0" borderId="0" xfId="0" applyFont="1"/>
    <xf numFmtId="0" fontId="18" fillId="13" borderId="18" xfId="0" applyFont="1" applyFill="1" applyBorder="1"/>
    <xf numFmtId="0" fontId="24" fillId="15" borderId="0" xfId="0" applyFont="1" applyFill="1" applyAlignment="1">
      <alignment vertical="center"/>
    </xf>
    <xf numFmtId="0" fontId="12" fillId="15" borderId="23" xfId="0" applyFont="1" applyFill="1" applyBorder="1" applyAlignment="1">
      <alignment vertical="center" wrapText="1"/>
    </xf>
    <xf numFmtId="0" fontId="12" fillId="6" borderId="21" xfId="0" applyFont="1" applyFill="1" applyBorder="1" applyAlignment="1">
      <alignment horizontal="left" vertical="center" wrapText="1"/>
    </xf>
    <xf numFmtId="0" fontId="11" fillId="11" borderId="21" xfId="0" applyFont="1" applyFill="1" applyBorder="1" applyAlignment="1">
      <alignment horizontal="left" vertical="center" wrapText="1"/>
    </xf>
    <xf numFmtId="0" fontId="23" fillId="15" borderId="25" xfId="0" applyFont="1" applyFill="1" applyBorder="1" applyAlignment="1">
      <alignment horizontal="left" vertical="center"/>
    </xf>
    <xf numFmtId="0" fontId="27" fillId="11" borderId="21" xfId="0" applyFont="1" applyFill="1" applyBorder="1" applyAlignment="1" applyProtection="1">
      <alignment horizontal="left" vertical="center" wrapText="1"/>
      <protection locked="0"/>
    </xf>
    <xf numFmtId="0" fontId="27" fillId="11" borderId="21" xfId="0" applyFont="1" applyFill="1" applyBorder="1" applyAlignment="1">
      <alignment horizontal="left" vertical="center" wrapText="1"/>
    </xf>
    <xf numFmtId="0" fontId="27" fillId="11" borderId="26" xfId="0" applyFont="1" applyFill="1" applyBorder="1" applyAlignment="1" applyProtection="1">
      <alignment horizontal="left" vertical="center" wrapText="1"/>
      <protection locked="0"/>
    </xf>
    <xf numFmtId="0" fontId="27" fillId="11" borderId="26" xfId="0" applyFont="1" applyFill="1" applyBorder="1" applyAlignment="1">
      <alignment horizontal="left" vertical="center" wrapText="1"/>
    </xf>
    <xf numFmtId="0" fontId="11" fillId="11" borderId="26" xfId="0" applyFont="1" applyFill="1" applyBorder="1" applyAlignment="1">
      <alignment horizontal="left" vertical="center" wrapText="1"/>
    </xf>
    <xf numFmtId="0" fontId="18" fillId="0" borderId="0" xfId="0" applyFont="1" applyAlignment="1">
      <alignment wrapText="1"/>
    </xf>
    <xf numFmtId="0" fontId="6" fillId="15" borderId="23" xfId="0" applyFont="1" applyFill="1" applyBorder="1" applyAlignment="1">
      <alignment horizontal="left" vertical="center" wrapText="1"/>
    </xf>
    <xf numFmtId="3" fontId="27" fillId="11" borderId="21" xfId="0" applyNumberFormat="1" applyFont="1" applyFill="1" applyBorder="1" applyAlignment="1" applyProtection="1">
      <alignment horizontal="center" vertical="center"/>
      <protection locked="0"/>
    </xf>
    <xf numFmtId="4" fontId="27" fillId="11" borderId="21" xfId="0" applyNumberFormat="1" applyFont="1" applyFill="1" applyBorder="1" applyAlignment="1" applyProtection="1">
      <alignment horizontal="center" vertical="center"/>
      <protection locked="0"/>
    </xf>
    <xf numFmtId="0" fontId="27" fillId="11" borderId="21" xfId="0" applyFont="1" applyFill="1" applyBorder="1" applyAlignment="1" applyProtection="1">
      <alignment horizontal="center" vertical="center"/>
      <protection locked="0"/>
    </xf>
    <xf numFmtId="43" fontId="27" fillId="6" borderId="21" xfId="1" applyFont="1" applyFill="1" applyBorder="1" applyAlignment="1">
      <alignment horizontal="center" vertical="center"/>
    </xf>
    <xf numFmtId="4" fontId="27" fillId="13" borderId="18" xfId="0" applyNumberFormat="1" applyFont="1" applyFill="1" applyBorder="1" applyProtection="1">
      <protection locked="0"/>
    </xf>
    <xf numFmtId="3" fontId="18" fillId="13" borderId="3" xfId="0" applyNumberFormat="1" applyFont="1" applyFill="1" applyBorder="1" applyAlignment="1" applyProtection="1">
      <alignment horizontal="center"/>
      <protection locked="0"/>
    </xf>
    <xf numFmtId="0" fontId="18" fillId="14" borderId="4" xfId="0" applyFont="1" applyFill="1" applyBorder="1" applyAlignment="1">
      <alignment vertical="center" wrapText="1"/>
    </xf>
    <xf numFmtId="0" fontId="14" fillId="15" borderId="4" xfId="0" applyFont="1" applyFill="1" applyBorder="1" applyAlignment="1">
      <alignment horizontal="left" vertical="center" wrapText="1"/>
    </xf>
    <xf numFmtId="0" fontId="14" fillId="15" borderId="4" xfId="0" applyFont="1" applyFill="1" applyBorder="1" applyAlignment="1">
      <alignment vertical="center" wrapText="1"/>
    </xf>
    <xf numFmtId="0" fontId="14" fillId="0" borderId="0" xfId="0" applyFont="1" applyAlignment="1">
      <alignment horizontal="left" vertical="center"/>
    </xf>
    <xf numFmtId="0" fontId="18" fillId="14" borderId="4" xfId="0" applyFont="1" applyFill="1" applyBorder="1" applyAlignment="1">
      <alignment wrapText="1"/>
    </xf>
    <xf numFmtId="0" fontId="24" fillId="15" borderId="9" xfId="0" applyFont="1" applyFill="1" applyBorder="1"/>
    <xf numFmtId="0" fontId="15" fillId="0" borderId="0" xfId="0" applyFont="1"/>
    <xf numFmtId="0" fontId="0" fillId="0" borderId="0" xfId="0" applyProtection="1">
      <protection locked="0"/>
    </xf>
    <xf numFmtId="3" fontId="18" fillId="13" borderId="3" xfId="0" applyNumberFormat="1" applyFont="1" applyFill="1" applyBorder="1" applyAlignment="1" applyProtection="1">
      <alignment horizontal="center" vertical="center"/>
      <protection locked="0"/>
    </xf>
    <xf numFmtId="0" fontId="27" fillId="11" borderId="1" xfId="0" applyFont="1" applyFill="1" applyBorder="1" applyAlignment="1">
      <alignment horizontal="left" wrapText="1"/>
    </xf>
    <xf numFmtId="0" fontId="27" fillId="10" borderId="1" xfId="0" applyFont="1" applyFill="1" applyBorder="1" applyAlignment="1">
      <alignment horizontal="left" wrapText="1"/>
    </xf>
    <xf numFmtId="0" fontId="27" fillId="9" borderId="1" xfId="0" applyFont="1" applyFill="1" applyBorder="1" applyAlignment="1">
      <alignment horizontal="left" wrapText="1"/>
    </xf>
    <xf numFmtId="0" fontId="27" fillId="8" borderId="1" xfId="0" applyFont="1" applyFill="1" applyBorder="1" applyAlignment="1">
      <alignment horizontal="left" wrapText="1"/>
    </xf>
    <xf numFmtId="0" fontId="18" fillId="13" borderId="3" xfId="0" applyFont="1" applyFill="1" applyBorder="1" applyAlignment="1" applyProtection="1">
      <alignment horizontal="center"/>
      <protection locked="0"/>
    </xf>
    <xf numFmtId="0" fontId="24" fillId="15" borderId="9" xfId="0" applyFont="1" applyFill="1" applyBorder="1" applyAlignment="1">
      <alignment wrapText="1"/>
    </xf>
    <xf numFmtId="0" fontId="18" fillId="14" borderId="4" xfId="0" applyFont="1" applyFill="1" applyBorder="1" applyAlignment="1">
      <alignment horizontal="center"/>
    </xf>
    <xf numFmtId="0" fontId="18" fillId="6" borderId="8" xfId="0" applyFont="1" applyFill="1" applyBorder="1" applyAlignment="1">
      <alignment horizontal="center" vertical="center"/>
    </xf>
    <xf numFmtId="0" fontId="28" fillId="0" borderId="0" xfId="0" applyFont="1" applyAlignment="1">
      <alignment horizontal="center" vertical="center"/>
    </xf>
    <xf numFmtId="0" fontId="18" fillId="0" borderId="2" xfId="0" applyFont="1" applyBorder="1" applyAlignment="1">
      <alignment horizontal="center"/>
    </xf>
    <xf numFmtId="0" fontId="18" fillId="0" borderId="2" xfId="0" applyFont="1" applyBorder="1" applyAlignment="1">
      <alignment horizontal="left"/>
    </xf>
    <xf numFmtId="0" fontId="24" fillId="0" borderId="0" xfId="0" applyFont="1" applyAlignment="1">
      <alignment vertical="center"/>
    </xf>
    <xf numFmtId="0" fontId="24" fillId="0" borderId="28" xfId="0" applyFont="1" applyBorder="1" applyAlignment="1">
      <alignment vertical="center"/>
    </xf>
    <xf numFmtId="0" fontId="17" fillId="0" borderId="7" xfId="0" applyFont="1" applyBorder="1" applyAlignment="1">
      <alignment vertical="center" wrapText="1"/>
    </xf>
    <xf numFmtId="0" fontId="18" fillId="0" borderId="0" xfId="0" applyFont="1" applyAlignment="1">
      <alignment horizontal="center"/>
    </xf>
    <xf numFmtId="0" fontId="24" fillId="0" borderId="0" xfId="0" applyFont="1"/>
    <xf numFmtId="0" fontId="19" fillId="14" borderId="4" xfId="0" applyFont="1" applyFill="1" applyBorder="1" applyAlignment="1">
      <alignment horizontal="center"/>
    </xf>
    <xf numFmtId="0" fontId="19" fillId="6" borderId="8" xfId="0" applyFont="1" applyFill="1" applyBorder="1" applyAlignment="1">
      <alignment horizontal="center" vertical="center"/>
    </xf>
    <xf numFmtId="0" fontId="14" fillId="15" borderId="4" xfId="0" applyFont="1" applyFill="1" applyBorder="1" applyAlignment="1">
      <alignment horizontal="center" vertical="center" wrapText="1"/>
    </xf>
    <xf numFmtId="0" fontId="17" fillId="18" borderId="0" xfId="0" applyFont="1" applyFill="1" applyAlignment="1">
      <alignment horizontal="left" vertical="center"/>
    </xf>
    <xf numFmtId="165" fontId="27" fillId="11" borderId="26" xfId="0" applyNumberFormat="1" applyFont="1" applyFill="1" applyBorder="1" applyAlignment="1" applyProtection="1">
      <alignment horizontal="left" vertical="center" wrapText="1"/>
      <protection locked="0"/>
    </xf>
    <xf numFmtId="165" fontId="27" fillId="11" borderId="21" xfId="0" applyNumberFormat="1" applyFont="1" applyFill="1" applyBorder="1" applyAlignment="1" applyProtection="1">
      <alignment horizontal="left" vertical="center" wrapText="1"/>
      <protection locked="0"/>
    </xf>
    <xf numFmtId="165" fontId="2" fillId="0" borderId="0" xfId="0" applyNumberFormat="1" applyFont="1"/>
    <xf numFmtId="0" fontId="2" fillId="13" borderId="3" xfId="0" applyFont="1" applyFill="1" applyBorder="1" applyAlignment="1" applyProtection="1">
      <alignment horizontal="left" vertical="center"/>
      <protection locked="0"/>
    </xf>
    <xf numFmtId="17" fontId="24" fillId="15" borderId="9" xfId="0" applyNumberFormat="1" applyFont="1" applyFill="1" applyBorder="1" applyAlignment="1">
      <alignment horizontal="center" wrapText="1"/>
    </xf>
    <xf numFmtId="0" fontId="28" fillId="6" borderId="4" xfId="0" applyFont="1" applyFill="1" applyBorder="1"/>
    <xf numFmtId="0" fontId="2" fillId="6" borderId="4" xfId="0" applyFont="1" applyFill="1" applyBorder="1"/>
    <xf numFmtId="0" fontId="2" fillId="6" borderId="5" xfId="0" applyFont="1" applyFill="1" applyBorder="1"/>
    <xf numFmtId="0" fontId="28" fillId="6" borderId="29" xfId="0" applyFont="1" applyFill="1" applyBorder="1"/>
    <xf numFmtId="0" fontId="17" fillId="0" borderId="20" xfId="0" applyFont="1" applyBorder="1"/>
    <xf numFmtId="0" fontId="2" fillId="13" borderId="3" xfId="0" applyFont="1" applyFill="1" applyBorder="1" applyAlignment="1" applyProtection="1">
      <alignment horizontal="center"/>
      <protection locked="0"/>
    </xf>
    <xf numFmtId="17" fontId="24" fillId="15" borderId="9" xfId="0" applyNumberFormat="1" applyFont="1" applyFill="1" applyBorder="1" applyAlignment="1">
      <alignment horizontal="center"/>
    </xf>
    <xf numFmtId="0" fontId="14" fillId="6" borderId="4" xfId="0" applyFont="1" applyFill="1" applyBorder="1" applyAlignment="1">
      <alignment horizontal="center" vertical="center" wrapText="1"/>
    </xf>
    <xf numFmtId="0" fontId="14" fillId="6" borderId="4" xfId="0" applyFont="1" applyFill="1" applyBorder="1" applyAlignment="1">
      <alignment horizontal="center" vertical="center"/>
    </xf>
    <xf numFmtId="3" fontId="2" fillId="0" borderId="0" xfId="0" applyNumberFormat="1" applyFont="1"/>
    <xf numFmtId="0" fontId="23" fillId="15" borderId="9" xfId="0" applyFont="1" applyFill="1" applyBorder="1" applyAlignment="1">
      <alignment horizontal="center"/>
    </xf>
    <xf numFmtId="0" fontId="17" fillId="15" borderId="9" xfId="0" applyFont="1" applyFill="1" applyBorder="1" applyAlignment="1">
      <alignment horizontal="center" vertical="center" wrapText="1"/>
    </xf>
    <xf numFmtId="0" fontId="2" fillId="19" borderId="0" xfId="0" applyFont="1" applyFill="1"/>
    <xf numFmtId="0" fontId="24" fillId="19" borderId="0" xfId="0" applyFont="1" applyFill="1"/>
    <xf numFmtId="0" fontId="18" fillId="19" borderId="2" xfId="0" applyFont="1" applyFill="1" applyBorder="1" applyAlignment="1" applyProtection="1">
      <alignment horizontal="center"/>
      <protection locked="0"/>
    </xf>
    <xf numFmtId="0" fontId="24" fillId="19" borderId="0" xfId="0" applyFont="1" applyFill="1" applyAlignment="1">
      <alignment horizontal="center"/>
    </xf>
    <xf numFmtId="0" fontId="2" fillId="13" borderId="4" xfId="0" applyFont="1" applyFill="1" applyBorder="1"/>
    <xf numFmtId="0" fontId="24" fillId="15" borderId="13" xfId="0" applyFont="1" applyFill="1" applyBorder="1"/>
    <xf numFmtId="0" fontId="2" fillId="13" borderId="3" xfId="0" applyFont="1" applyFill="1" applyBorder="1"/>
    <xf numFmtId="0" fontId="24" fillId="15" borderId="13" xfId="0" applyFont="1" applyFill="1" applyBorder="1" applyAlignment="1">
      <alignment horizontal="center"/>
    </xf>
    <xf numFmtId="0" fontId="24" fillId="15" borderId="9" xfId="0" applyFont="1" applyFill="1" applyBorder="1" applyAlignment="1">
      <alignment horizontal="center"/>
    </xf>
    <xf numFmtId="0" fontId="14" fillId="0" borderId="4" xfId="0" applyFont="1" applyBorder="1" applyAlignment="1">
      <alignment horizontal="center" vertical="center" wrapText="1"/>
    </xf>
    <xf numFmtId="10" fontId="18" fillId="13" borderId="3" xfId="0" applyNumberFormat="1" applyFont="1" applyFill="1" applyBorder="1" applyAlignment="1" applyProtection="1">
      <alignment horizontal="center"/>
      <protection locked="0"/>
    </xf>
    <xf numFmtId="10" fontId="18" fillId="13" borderId="3" xfId="0" applyNumberFormat="1" applyFont="1" applyFill="1" applyBorder="1" applyAlignment="1">
      <alignment horizontal="center"/>
    </xf>
    <xf numFmtId="0" fontId="18" fillId="13" borderId="3" xfId="0" applyFont="1" applyFill="1" applyBorder="1" applyAlignment="1">
      <alignment horizontal="center"/>
    </xf>
    <xf numFmtId="0" fontId="18" fillId="19" borderId="3" xfId="0" applyFont="1" applyFill="1" applyBorder="1" applyAlignment="1">
      <alignment horizontal="center"/>
    </xf>
    <xf numFmtId="0" fontId="14" fillId="19" borderId="4" xfId="0" applyFont="1" applyFill="1" applyBorder="1" applyAlignment="1">
      <alignment horizontal="center" vertical="center" wrapText="1"/>
    </xf>
    <xf numFmtId="0" fontId="18" fillId="13" borderId="33" xfId="0" applyFont="1" applyFill="1" applyBorder="1" applyAlignment="1">
      <alignment horizontal="center"/>
    </xf>
    <xf numFmtId="0" fontId="18" fillId="13" borderId="27" xfId="0" applyFont="1" applyFill="1" applyBorder="1" applyAlignment="1">
      <alignment horizontal="center"/>
    </xf>
    <xf numFmtId="0" fontId="18" fillId="13" borderId="34" xfId="0" applyFont="1" applyFill="1" applyBorder="1" applyAlignment="1">
      <alignment horizontal="center"/>
    </xf>
    <xf numFmtId="0" fontId="18" fillId="13" borderId="35" xfId="0" applyFont="1" applyFill="1" applyBorder="1" applyAlignment="1">
      <alignment horizontal="center"/>
    </xf>
    <xf numFmtId="0" fontId="18" fillId="13" borderId="17" xfId="0" applyFont="1" applyFill="1" applyBorder="1" applyAlignment="1">
      <alignment horizontal="center"/>
    </xf>
    <xf numFmtId="0" fontId="18" fillId="13" borderId="2" xfId="0" applyFont="1" applyFill="1" applyBorder="1" applyAlignment="1">
      <alignment horizontal="center"/>
    </xf>
    <xf numFmtId="0" fontId="18" fillId="13" borderId="36" xfId="0" applyFont="1" applyFill="1" applyBorder="1" applyAlignment="1">
      <alignment horizontal="center"/>
    </xf>
    <xf numFmtId="0" fontId="18" fillId="13" borderId="37" xfId="0" applyFont="1" applyFill="1" applyBorder="1" applyAlignment="1">
      <alignment horizontal="center"/>
    </xf>
    <xf numFmtId="0" fontId="18" fillId="13" borderId="38" xfId="0" applyFont="1" applyFill="1" applyBorder="1" applyAlignment="1">
      <alignment horizontal="center"/>
    </xf>
    <xf numFmtId="0" fontId="18" fillId="13" borderId="39" xfId="0" applyFont="1" applyFill="1" applyBorder="1" applyAlignment="1">
      <alignment horizontal="center"/>
    </xf>
    <xf numFmtId="0" fontId="2" fillId="6" borderId="40" xfId="0" applyFont="1" applyFill="1" applyBorder="1"/>
    <xf numFmtId="0" fontId="2" fillId="6" borderId="41" xfId="0" applyFont="1" applyFill="1" applyBorder="1"/>
    <xf numFmtId="0" fontId="2" fillId="6" borderId="10" xfId="0" applyFont="1" applyFill="1" applyBorder="1"/>
    <xf numFmtId="0" fontId="2" fillId="6" borderId="42" xfId="0" applyFont="1" applyFill="1" applyBorder="1"/>
    <xf numFmtId="0" fontId="2" fillId="6" borderId="43" xfId="0" applyFont="1" applyFill="1" applyBorder="1"/>
    <xf numFmtId="0" fontId="2" fillId="6" borderId="44" xfId="0" applyFont="1" applyFill="1" applyBorder="1"/>
    <xf numFmtId="0" fontId="2" fillId="6" borderId="45" xfId="0" applyFont="1" applyFill="1" applyBorder="1"/>
    <xf numFmtId="0" fontId="2" fillId="19" borderId="0" xfId="0" applyFont="1" applyFill="1" applyProtection="1">
      <protection locked="0"/>
    </xf>
    <xf numFmtId="0" fontId="17" fillId="19" borderId="0" xfId="0" applyFont="1" applyFill="1" applyAlignment="1">
      <alignment vertical="center" wrapText="1"/>
    </xf>
    <xf numFmtId="0" fontId="17" fillId="15" borderId="4" xfId="0" applyFont="1" applyFill="1" applyBorder="1" applyAlignment="1">
      <alignment vertical="center" wrapText="1"/>
    </xf>
    <xf numFmtId="0" fontId="2" fillId="6" borderId="29" xfId="0" applyFont="1" applyFill="1" applyBorder="1"/>
    <xf numFmtId="0" fontId="2" fillId="6" borderId="6" xfId="0" applyFont="1" applyFill="1" applyBorder="1"/>
    <xf numFmtId="0" fontId="17" fillId="15" borderId="29" xfId="0" applyFont="1" applyFill="1" applyBorder="1" applyAlignment="1">
      <alignment wrapText="1"/>
    </xf>
    <xf numFmtId="0" fontId="17" fillId="15" borderId="4" xfId="0" applyFont="1" applyFill="1" applyBorder="1"/>
    <xf numFmtId="0" fontId="17" fillId="15" borderId="9" xfId="0" applyFont="1" applyFill="1" applyBorder="1"/>
    <xf numFmtId="0" fontId="19" fillId="13" borderId="3" xfId="0" applyFont="1" applyFill="1" applyBorder="1" applyAlignment="1">
      <alignment horizontal="center"/>
    </xf>
    <xf numFmtId="0" fontId="28" fillId="0" borderId="0" xfId="0" applyFont="1" applyAlignment="1">
      <alignment horizontal="center"/>
    </xf>
    <xf numFmtId="0" fontId="6" fillId="15" borderId="4" xfId="0" applyFont="1" applyFill="1" applyBorder="1" applyAlignment="1">
      <alignment horizontal="left" vertical="center" wrapText="1"/>
    </xf>
    <xf numFmtId="0" fontId="21" fillId="0" borderId="0" xfId="0" applyFont="1"/>
    <xf numFmtId="15" fontId="18" fillId="0" borderId="0" xfId="0" applyNumberFormat="1" applyFont="1" applyAlignment="1">
      <alignment horizontal="left" vertical="center"/>
    </xf>
    <xf numFmtId="165" fontId="0" fillId="0" borderId="0" xfId="0" applyNumberFormat="1"/>
    <xf numFmtId="0" fontId="19"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10" fontId="27" fillId="11" borderId="26" xfId="0" applyNumberFormat="1" applyFont="1" applyFill="1" applyBorder="1" applyAlignment="1" applyProtection="1">
      <alignment horizontal="left" vertical="center" wrapText="1"/>
      <protection locked="0"/>
    </xf>
    <xf numFmtId="165" fontId="27" fillId="13" borderId="22" xfId="0" applyNumberFormat="1" applyFont="1" applyFill="1" applyBorder="1" applyProtection="1">
      <protection locked="0"/>
    </xf>
    <xf numFmtId="165" fontId="27" fillId="13" borderId="21" xfId="0" applyNumberFormat="1" applyFont="1" applyFill="1" applyBorder="1" applyProtection="1">
      <protection locked="0"/>
    </xf>
    <xf numFmtId="165" fontId="27" fillId="11" borderId="18" xfId="0" applyNumberFormat="1" applyFont="1" applyFill="1" applyBorder="1" applyProtection="1">
      <protection locked="0"/>
    </xf>
    <xf numFmtId="165" fontId="27" fillId="0" borderId="0" xfId="0" applyNumberFormat="1" applyFont="1"/>
    <xf numFmtId="0" fontId="29" fillId="0" borderId="0" xfId="0" applyFont="1" applyAlignment="1">
      <alignment horizontal="center"/>
    </xf>
    <xf numFmtId="0" fontId="29" fillId="0" borderId="0" xfId="0" applyFont="1"/>
    <xf numFmtId="0" fontId="18" fillId="0" borderId="0" xfId="0" applyFont="1" applyAlignment="1">
      <alignment horizontal="center" vertical="center"/>
    </xf>
    <xf numFmtId="4" fontId="18" fillId="0" borderId="0" xfId="0" applyNumberFormat="1" applyFont="1" applyAlignment="1">
      <alignment horizontal="center" vertical="center"/>
    </xf>
    <xf numFmtId="0" fontId="19" fillId="0" borderId="0" xfId="0" applyFont="1"/>
    <xf numFmtId="0" fontId="17" fillId="12" borderId="0" xfId="0" applyFont="1" applyFill="1" applyAlignment="1">
      <alignment vertical="center"/>
    </xf>
    <xf numFmtId="0" fontId="17" fillId="12" borderId="0" xfId="0" applyFont="1" applyFill="1" applyAlignment="1">
      <alignment horizontal="center" vertical="center"/>
    </xf>
    <xf numFmtId="0" fontId="6" fillId="12" borderId="0" xfId="0" applyFont="1" applyFill="1" applyAlignment="1">
      <alignment vertical="center"/>
    </xf>
    <xf numFmtId="0" fontId="29" fillId="0" borderId="0" xfId="0" applyFont="1" applyAlignment="1">
      <alignment horizontal="center" vertical="center"/>
    </xf>
    <xf numFmtId="3" fontId="18" fillId="0" borderId="0" xfId="0" applyNumberFormat="1" applyFont="1" applyAlignment="1">
      <alignment horizontal="center" vertical="center"/>
    </xf>
    <xf numFmtId="4" fontId="2" fillId="0" borderId="0" xfId="0" applyNumberFormat="1" applyFont="1"/>
    <xf numFmtId="0" fontId="12" fillId="12" borderId="0" xfId="0" applyFont="1" applyFill="1" applyAlignment="1">
      <alignment vertical="center"/>
    </xf>
    <xf numFmtId="3" fontId="2" fillId="0" borderId="0" xfId="0" applyNumberFormat="1" applyFont="1" applyAlignment="1">
      <alignment horizontal="center" vertical="center"/>
    </xf>
    <xf numFmtId="0" fontId="28" fillId="0" borderId="0" xfId="0" applyFont="1"/>
    <xf numFmtId="167" fontId="2" fillId="0" borderId="0" xfId="0" applyNumberFormat="1" applyFont="1"/>
    <xf numFmtId="3" fontId="19" fillId="0" borderId="0" xfId="0" applyNumberFormat="1" applyFont="1" applyAlignment="1">
      <alignment vertical="center"/>
    </xf>
    <xf numFmtId="3" fontId="19" fillId="0" borderId="0" xfId="0" applyNumberFormat="1" applyFont="1" applyAlignment="1">
      <alignment horizontal="center" vertical="center"/>
    </xf>
    <xf numFmtId="0" fontId="28" fillId="18" borderId="0" xfId="0" applyFont="1" applyFill="1" applyAlignment="1">
      <alignment horizontal="center" vertical="center"/>
    </xf>
    <xf numFmtId="0" fontId="17" fillId="18" borderId="0" xfId="0" applyFont="1" applyFill="1"/>
    <xf numFmtId="0" fontId="30" fillId="0" borderId="0" xfId="0" applyFont="1"/>
    <xf numFmtId="0" fontId="2" fillId="12" borderId="0" xfId="0" applyFont="1" applyFill="1"/>
    <xf numFmtId="0" fontId="33" fillId="0" borderId="0" xfId="0" applyFont="1"/>
    <xf numFmtId="0" fontId="34" fillId="0" borderId="0" xfId="0" applyFont="1" applyAlignment="1">
      <alignment horizontal="center"/>
    </xf>
    <xf numFmtId="0" fontId="6" fillId="2" borderId="0" xfId="0" applyFont="1" applyFill="1" applyAlignment="1">
      <alignment vertical="center"/>
    </xf>
    <xf numFmtId="0" fontId="6" fillId="12" borderId="0" xfId="0" applyFont="1" applyFill="1" applyAlignment="1">
      <alignment vertical="center" wrapText="1"/>
    </xf>
    <xf numFmtId="0" fontId="27" fillId="0" borderId="0" xfId="0" applyFont="1"/>
    <xf numFmtId="49" fontId="5" fillId="0" borderId="0" xfId="0" applyNumberFormat="1" applyFont="1"/>
    <xf numFmtId="0" fontId="27" fillId="0" borderId="0" xfId="0" applyFont="1" applyAlignment="1">
      <alignment wrapText="1"/>
    </xf>
    <xf numFmtId="49" fontId="15" fillId="0" borderId="0" xfId="0" applyNumberFormat="1" applyFont="1"/>
    <xf numFmtId="49" fontId="15" fillId="0" borderId="0" xfId="0" applyNumberFormat="1" applyFont="1" applyAlignment="1">
      <alignment wrapText="1"/>
    </xf>
    <xf numFmtId="3" fontId="32" fillId="13" borderId="27" xfId="0" applyNumberFormat="1" applyFont="1" applyFill="1" applyBorder="1" applyAlignment="1" applyProtection="1">
      <alignment horizontal="center" vertical="center"/>
      <protection locked="0"/>
    </xf>
    <xf numFmtId="3" fontId="32" fillId="13" borderId="3" xfId="0" applyNumberFormat="1" applyFont="1" applyFill="1" applyBorder="1" applyAlignment="1" applyProtection="1">
      <alignment horizontal="center" vertical="center"/>
      <protection locked="0"/>
    </xf>
    <xf numFmtId="0" fontId="18" fillId="14" borderId="4" xfId="0" applyFont="1" applyFill="1" applyBorder="1" applyAlignment="1">
      <alignment horizontal="center" vertical="center" wrapText="1"/>
    </xf>
    <xf numFmtId="3" fontId="32" fillId="13" borderId="3" xfId="0" quotePrefix="1" applyNumberFormat="1" applyFont="1" applyFill="1" applyBorder="1" applyAlignment="1" applyProtection="1">
      <alignment horizontal="center" vertical="center"/>
      <protection locked="0"/>
    </xf>
    <xf numFmtId="0" fontId="12" fillId="19" borderId="0" xfId="0" applyFont="1" applyFill="1" applyAlignment="1">
      <alignment horizontal="center" vertical="center"/>
    </xf>
    <xf numFmtId="0" fontId="18" fillId="0" borderId="0" xfId="0" applyFont="1" applyAlignment="1">
      <alignment vertical="center" wrapText="1"/>
    </xf>
    <xf numFmtId="49" fontId="5" fillId="0" borderId="0" xfId="0" applyNumberFormat="1" applyFont="1" applyAlignment="1">
      <alignment wrapText="1"/>
    </xf>
    <xf numFmtId="0" fontId="27" fillId="0" borderId="0" xfId="0" applyFont="1" applyAlignment="1">
      <alignment vertical="center"/>
    </xf>
    <xf numFmtId="49" fontId="5" fillId="0" borderId="0" xfId="0" applyNumberFormat="1" applyFont="1" applyAlignment="1">
      <alignment vertical="center" wrapText="1"/>
    </xf>
    <xf numFmtId="0" fontId="27" fillId="0" borderId="0" xfId="0" applyFont="1" applyAlignment="1">
      <alignment vertical="center" wrapText="1"/>
    </xf>
    <xf numFmtId="0" fontId="37" fillId="19" borderId="0" xfId="0" applyFont="1" applyFill="1" applyAlignment="1">
      <alignment vertical="center"/>
    </xf>
    <xf numFmtId="0" fontId="38" fillId="19" borderId="0" xfId="0" applyFont="1" applyFill="1" applyAlignment="1">
      <alignment vertical="center"/>
    </xf>
    <xf numFmtId="0" fontId="24" fillId="19" borderId="0" xfId="0" applyFont="1" applyFill="1" applyAlignment="1">
      <alignment vertical="center"/>
    </xf>
    <xf numFmtId="0" fontId="39" fillId="19" borderId="0" xfId="0" applyFont="1" applyFill="1" applyAlignment="1">
      <alignment vertical="center"/>
    </xf>
    <xf numFmtId="0" fontId="39" fillId="19" borderId="0" xfId="0" applyFont="1" applyFill="1" applyAlignment="1">
      <alignment vertical="center" wrapText="1"/>
    </xf>
    <xf numFmtId="49" fontId="5" fillId="0" borderId="0" xfId="0" applyNumberFormat="1" applyFont="1" applyAlignment="1">
      <alignment vertical="center"/>
    </xf>
    <xf numFmtId="0" fontId="34" fillId="0" borderId="0" xfId="0" applyFont="1" applyAlignment="1">
      <alignment horizontal="left" wrapText="1"/>
    </xf>
    <xf numFmtId="0" fontId="40" fillId="20" borderId="48" xfId="0" applyFont="1" applyFill="1" applyBorder="1" applyAlignment="1">
      <alignment horizontal="center" vertical="center" wrapText="1" readingOrder="1"/>
    </xf>
    <xf numFmtId="0" fontId="42" fillId="21" borderId="55" xfId="0" applyFont="1" applyFill="1" applyBorder="1" applyAlignment="1">
      <alignment horizontal="left" vertical="center" wrapText="1" readingOrder="1"/>
    </xf>
    <xf numFmtId="0" fontId="41" fillId="22" borderId="56" xfId="0" applyFont="1" applyFill="1" applyBorder="1" applyAlignment="1">
      <alignment horizontal="left" vertical="center" wrapText="1" readingOrder="1"/>
    </xf>
    <xf numFmtId="0" fontId="41" fillId="22" borderId="53" xfId="0" applyFont="1" applyFill="1" applyBorder="1" applyAlignment="1">
      <alignment horizontal="left" vertical="center" wrapText="1" readingOrder="1"/>
    </xf>
    <xf numFmtId="0" fontId="41" fillId="22" borderId="54" xfId="0" applyFont="1" applyFill="1" applyBorder="1" applyAlignment="1">
      <alignment horizontal="left" vertical="center" wrapText="1" readingOrder="1"/>
    </xf>
    <xf numFmtId="0" fontId="40" fillId="20" borderId="51" xfId="0" applyFont="1" applyFill="1" applyBorder="1" applyAlignment="1">
      <alignment horizontal="center" vertical="center" wrapText="1" readingOrder="1"/>
    </xf>
    <xf numFmtId="0" fontId="43" fillId="21" borderId="55" xfId="0" applyFont="1" applyFill="1" applyBorder="1" applyAlignment="1">
      <alignment horizontal="center" vertical="top" wrapText="1"/>
    </xf>
    <xf numFmtId="0" fontId="42" fillId="22" borderId="55" xfId="0" applyFont="1" applyFill="1" applyBorder="1" applyAlignment="1">
      <alignment horizontal="left" vertical="center" wrapText="1" readingOrder="1"/>
    </xf>
    <xf numFmtId="0" fontId="43" fillId="22" borderId="55" xfId="0" applyFont="1" applyFill="1" applyBorder="1" applyAlignment="1">
      <alignment horizontal="center" vertical="top" wrapText="1"/>
    </xf>
    <xf numFmtId="0" fontId="43" fillId="21" borderId="55" xfId="0" applyFont="1" applyFill="1" applyBorder="1" applyAlignment="1">
      <alignment vertical="top" wrapText="1"/>
    </xf>
    <xf numFmtId="0" fontId="44" fillId="21" borderId="55" xfId="0" applyFont="1" applyFill="1" applyBorder="1" applyAlignment="1">
      <alignment horizontal="center" vertical="center" wrapText="1" readingOrder="1"/>
    </xf>
    <xf numFmtId="0" fontId="45" fillId="22" borderId="55" xfId="0" applyFont="1" applyFill="1" applyBorder="1" applyAlignment="1">
      <alignment horizontal="center" vertical="center" wrapText="1" readingOrder="1"/>
    </xf>
    <xf numFmtId="0" fontId="46" fillId="21" borderId="55" xfId="0" applyFont="1" applyFill="1" applyBorder="1" applyAlignment="1">
      <alignment horizontal="center" vertical="center" wrapText="1" readingOrder="1"/>
    </xf>
    <xf numFmtId="0" fontId="45" fillId="21" borderId="55" xfId="0" applyFont="1" applyFill="1" applyBorder="1" applyAlignment="1">
      <alignment horizontal="center" vertical="center" wrapText="1" readingOrder="1"/>
    </xf>
    <xf numFmtId="0" fontId="46" fillId="22" borderId="55" xfId="0" applyFont="1" applyFill="1" applyBorder="1" applyAlignment="1">
      <alignment horizontal="center" vertical="center" wrapText="1" readingOrder="1"/>
    </xf>
    <xf numFmtId="0" fontId="5" fillId="21" borderId="54" xfId="0" applyFont="1" applyFill="1" applyBorder="1" applyAlignment="1">
      <alignment vertical="top" wrapText="1"/>
    </xf>
    <xf numFmtId="0" fontId="5" fillId="22" borderId="53" xfId="0" applyFont="1" applyFill="1" applyBorder="1" applyAlignment="1">
      <alignment vertical="top" wrapText="1"/>
    </xf>
    <xf numFmtId="0" fontId="5" fillId="22" borderId="54" xfId="0" applyFont="1" applyFill="1" applyBorder="1" applyAlignment="1">
      <alignment vertical="top" wrapText="1"/>
    </xf>
    <xf numFmtId="0" fontId="47" fillId="21" borderId="53" xfId="0" applyFont="1" applyFill="1" applyBorder="1" applyAlignment="1">
      <alignment horizontal="left" vertical="center" wrapText="1" readingOrder="1"/>
    </xf>
    <xf numFmtId="0" fontId="47" fillId="21" borderId="56" xfId="0" applyFont="1" applyFill="1" applyBorder="1" applyAlignment="1">
      <alignment horizontal="left" vertical="center" wrapText="1" readingOrder="1"/>
    </xf>
    <xf numFmtId="0" fontId="47" fillId="21" borderId="55" xfId="0" applyFont="1" applyFill="1" applyBorder="1" applyAlignment="1">
      <alignment horizontal="left" vertical="center" wrapText="1" readingOrder="1"/>
    </xf>
    <xf numFmtId="0" fontId="48" fillId="21" borderId="52" xfId="0" applyFont="1" applyFill="1" applyBorder="1" applyAlignment="1">
      <alignment horizontal="center" vertical="center" wrapText="1" readingOrder="1"/>
    </xf>
    <xf numFmtId="0" fontId="48" fillId="21" borderId="53" xfId="0" applyFont="1" applyFill="1" applyBorder="1" applyAlignment="1">
      <alignment horizontal="center" vertical="center" wrapText="1" readingOrder="1"/>
    </xf>
    <xf numFmtId="0" fontId="27" fillId="21" borderId="53" xfId="0" applyFont="1" applyFill="1" applyBorder="1" applyAlignment="1">
      <alignment horizontal="center" vertical="top" wrapText="1"/>
    </xf>
    <xf numFmtId="0" fontId="48" fillId="21" borderId="54" xfId="0" applyFont="1" applyFill="1" applyBorder="1" applyAlignment="1">
      <alignment horizontal="center" vertical="center" wrapText="1" readingOrder="1"/>
    </xf>
    <xf numFmtId="0" fontId="27" fillId="21" borderId="54" xfId="0" applyFont="1" applyFill="1" applyBorder="1" applyAlignment="1">
      <alignment horizontal="center" vertical="top" wrapText="1"/>
    </xf>
    <xf numFmtId="0" fontId="48" fillId="22" borderId="56" xfId="0" applyFont="1" applyFill="1" applyBorder="1" applyAlignment="1">
      <alignment horizontal="center" vertical="center" wrapText="1" readingOrder="1"/>
    </xf>
    <xf numFmtId="0" fontId="48" fillId="22" borderId="54" xfId="0" applyFont="1" applyFill="1" applyBorder="1" applyAlignment="1">
      <alignment horizontal="center" vertical="center" wrapText="1" readingOrder="1"/>
    </xf>
    <xf numFmtId="0" fontId="48" fillId="21" borderId="56" xfId="0" applyFont="1" applyFill="1" applyBorder="1" applyAlignment="1">
      <alignment horizontal="center" vertical="center" wrapText="1" readingOrder="1"/>
    </xf>
    <xf numFmtId="0" fontId="48" fillId="21" borderId="55" xfId="0" applyFont="1" applyFill="1" applyBorder="1" applyAlignment="1">
      <alignment horizontal="center" vertical="center" wrapText="1" readingOrder="1"/>
    </xf>
    <xf numFmtId="0" fontId="48" fillId="22" borderId="53" xfId="0" applyFont="1" applyFill="1" applyBorder="1" applyAlignment="1">
      <alignment horizontal="center" vertical="center" wrapText="1" readingOrder="1"/>
    </xf>
    <xf numFmtId="0" fontId="50" fillId="21" borderId="55" xfId="0" applyFont="1" applyFill="1" applyBorder="1" applyAlignment="1">
      <alignment horizontal="center" vertical="top" wrapText="1"/>
    </xf>
    <xf numFmtId="0" fontId="47" fillId="22" borderId="55" xfId="0" applyFont="1" applyFill="1" applyBorder="1" applyAlignment="1">
      <alignment horizontal="left" vertical="center" wrapText="1" readingOrder="1"/>
    </xf>
    <xf numFmtId="0" fontId="48" fillId="22" borderId="55" xfId="0" applyFont="1" applyFill="1" applyBorder="1" applyAlignment="1">
      <alignment horizontal="center" vertical="center" wrapText="1" readingOrder="1"/>
    </xf>
    <xf numFmtId="0" fontId="50" fillId="22" borderId="55" xfId="0" applyFont="1" applyFill="1" applyBorder="1" applyAlignment="1">
      <alignment horizontal="center" vertical="top" wrapText="1"/>
    </xf>
    <xf numFmtId="0" fontId="27" fillId="21" borderId="54" xfId="0" applyFont="1" applyFill="1" applyBorder="1" applyAlignment="1">
      <alignment vertical="top" wrapText="1"/>
    </xf>
    <xf numFmtId="0" fontId="51" fillId="21" borderId="55" xfId="0" applyFont="1" applyFill="1" applyBorder="1" applyAlignment="1">
      <alignment horizontal="center" vertical="center" wrapText="1" readingOrder="1"/>
    </xf>
    <xf numFmtId="0" fontId="47" fillId="21" borderId="55" xfId="0" applyFont="1" applyFill="1" applyBorder="1" applyAlignment="1">
      <alignment horizontal="center" vertical="center" wrapText="1" readingOrder="1"/>
    </xf>
    <xf numFmtId="0" fontId="47" fillId="22" borderId="55" xfId="0" applyFont="1" applyFill="1" applyBorder="1" applyAlignment="1">
      <alignment horizontal="center" vertical="center" wrapText="1" readingOrder="1"/>
    </xf>
    <xf numFmtId="0" fontId="51" fillId="22" borderId="55" xfId="0" applyFont="1" applyFill="1" applyBorder="1" applyAlignment="1">
      <alignment horizontal="center" vertical="center" wrapText="1" readingOrder="1"/>
    </xf>
    <xf numFmtId="0" fontId="52" fillId="22" borderId="55" xfId="0" applyFont="1" applyFill="1" applyBorder="1" applyAlignment="1">
      <alignment horizontal="left" vertical="center" wrapText="1" readingOrder="1"/>
    </xf>
    <xf numFmtId="49" fontId="53" fillId="22" borderId="55" xfId="0" applyNumberFormat="1" applyFont="1" applyFill="1" applyBorder="1" applyAlignment="1">
      <alignment horizontal="center" vertical="center" wrapText="1" readingOrder="1"/>
    </xf>
    <xf numFmtId="49" fontId="53" fillId="21" borderId="55" xfId="0" applyNumberFormat="1" applyFont="1" applyFill="1" applyBorder="1" applyAlignment="1">
      <alignment horizontal="center" vertical="center" wrapText="1" readingOrder="1"/>
    </xf>
    <xf numFmtId="49" fontId="47" fillId="22" borderId="55" xfId="0" applyNumberFormat="1" applyFont="1" applyFill="1" applyBorder="1" applyAlignment="1">
      <alignment horizontal="center" vertical="center" wrapText="1" readingOrder="1"/>
    </xf>
    <xf numFmtId="0" fontId="53" fillId="22" borderId="55" xfId="0" applyFont="1" applyFill="1" applyBorder="1" applyAlignment="1">
      <alignment horizontal="center" vertical="center" wrapText="1" readingOrder="1"/>
    </xf>
    <xf numFmtId="0" fontId="53" fillId="21" borderId="55" xfId="0" applyFont="1" applyFill="1" applyBorder="1" applyAlignment="1">
      <alignment horizontal="center" vertical="center" wrapText="1" readingOrder="1"/>
    </xf>
    <xf numFmtId="0" fontId="54" fillId="21" borderId="55" xfId="0" applyFont="1" applyFill="1" applyBorder="1" applyAlignment="1">
      <alignment horizontal="center" vertical="center" wrapText="1" readingOrder="1"/>
    </xf>
    <xf numFmtId="0" fontId="27" fillId="22" borderId="54" xfId="0" applyFont="1" applyFill="1" applyBorder="1" applyAlignment="1">
      <alignment horizontal="center" vertical="top" wrapText="1"/>
    </xf>
    <xf numFmtId="0" fontId="54" fillId="22" borderId="55" xfId="0" applyFont="1" applyFill="1" applyBorder="1" applyAlignment="1">
      <alignment horizontal="center" vertical="center" wrapText="1" readingOrder="1"/>
    </xf>
    <xf numFmtId="0" fontId="52" fillId="21" borderId="55" xfId="0" applyFont="1" applyFill="1" applyBorder="1" applyAlignment="1">
      <alignment horizontal="left" vertical="center" wrapText="1" readingOrder="1"/>
    </xf>
    <xf numFmtId="0" fontId="7" fillId="0" borderId="0" xfId="0" applyFont="1" applyAlignment="1">
      <alignment horizontal="left"/>
    </xf>
    <xf numFmtId="166" fontId="2" fillId="0" borderId="0" xfId="0" applyNumberFormat="1" applyFont="1" applyAlignment="1">
      <alignment horizontal="center"/>
    </xf>
    <xf numFmtId="2" fontId="2" fillId="0" borderId="0" xfId="0" applyNumberFormat="1" applyFont="1" applyAlignment="1">
      <alignment horizontal="center"/>
    </xf>
    <xf numFmtId="3" fontId="19" fillId="0" borderId="0" xfId="0" applyNumberFormat="1" applyFont="1"/>
    <xf numFmtId="3" fontId="29" fillId="0" borderId="0" xfId="0" applyNumberFormat="1" applyFont="1"/>
    <xf numFmtId="168" fontId="18" fillId="0" borderId="0" xfId="0" applyNumberFormat="1" applyFont="1" applyAlignment="1">
      <alignment horizontal="center"/>
    </xf>
    <xf numFmtId="4" fontId="28" fillId="0" borderId="0" xfId="0" applyNumberFormat="1" applyFont="1" applyAlignment="1">
      <alignment horizontal="center"/>
    </xf>
    <xf numFmtId="0" fontId="28" fillId="0" borderId="0" xfId="0" applyFont="1" applyAlignment="1">
      <alignment vertical="center"/>
    </xf>
    <xf numFmtId="3" fontId="2" fillId="0" borderId="0" xfId="0" applyNumberFormat="1" applyFont="1" applyAlignment="1">
      <alignment horizontal="center"/>
    </xf>
    <xf numFmtId="9" fontId="2" fillId="0" borderId="0" xfId="0" applyNumberFormat="1" applyFont="1" applyAlignment="1">
      <alignment horizontal="center"/>
    </xf>
    <xf numFmtId="3" fontId="28" fillId="0" borderId="0" xfId="0" applyNumberFormat="1" applyFont="1" applyAlignment="1">
      <alignment horizontal="center"/>
    </xf>
    <xf numFmtId="0" fontId="4" fillId="0" borderId="0" xfId="0" applyFont="1" applyAlignment="1">
      <alignment horizontal="center"/>
    </xf>
    <xf numFmtId="0" fontId="29" fillId="0" borderId="0" xfId="0" applyFont="1" applyAlignment="1">
      <alignment horizontal="left"/>
    </xf>
    <xf numFmtId="0" fontId="4" fillId="0" borderId="0" xfId="0" applyFont="1" applyAlignment="1">
      <alignment horizontal="left"/>
    </xf>
    <xf numFmtId="3" fontId="18" fillId="0" borderId="0" xfId="0" applyNumberFormat="1" applyFont="1" applyAlignment="1">
      <alignment horizontal="center"/>
    </xf>
    <xf numFmtId="0" fontId="32" fillId="0" borderId="0" xfId="0" applyFont="1" applyAlignment="1">
      <alignment horizontal="center"/>
    </xf>
    <xf numFmtId="0" fontId="32" fillId="19" borderId="0" xfId="0" applyFont="1" applyFill="1" applyAlignment="1">
      <alignment horizontal="center"/>
    </xf>
    <xf numFmtId="0" fontId="33" fillId="19" borderId="0" xfId="0" applyFont="1" applyFill="1"/>
    <xf numFmtId="1" fontId="2" fillId="0" borderId="0" xfId="0" applyNumberFormat="1" applyFont="1" applyAlignment="1" applyProtection="1">
      <alignment horizontal="center"/>
      <protection locked="0"/>
    </xf>
    <xf numFmtId="2" fontId="28" fillId="0" borderId="0" xfId="0" applyNumberFormat="1" applyFont="1" applyAlignment="1" applyProtection="1">
      <alignment horizontal="center"/>
      <protection locked="0"/>
    </xf>
    <xf numFmtId="0" fontId="19" fillId="0" borderId="0" xfId="0" applyFont="1" applyAlignment="1">
      <alignment horizontal="left"/>
    </xf>
    <xf numFmtId="0" fontId="2" fillId="0" borderId="0" xfId="0" applyFont="1" applyAlignment="1">
      <alignment horizontal="left"/>
    </xf>
    <xf numFmtId="0" fontId="18" fillId="0" borderId="0" xfId="0" applyFont="1" applyAlignment="1">
      <alignment horizontal="center" wrapText="1"/>
    </xf>
    <xf numFmtId="0" fontId="7" fillId="0" borderId="0" xfId="0" applyFont="1" applyAlignment="1">
      <alignment horizontal="center" vertical="center"/>
    </xf>
    <xf numFmtId="0" fontId="7" fillId="18" borderId="0" xfId="0" applyFont="1" applyFill="1" applyAlignment="1">
      <alignment horizontal="center" vertical="center"/>
    </xf>
    <xf numFmtId="0" fontId="6" fillId="12" borderId="0" xfId="0" applyFont="1" applyFill="1" applyAlignment="1">
      <alignment horizontal="center" vertical="center"/>
    </xf>
    <xf numFmtId="0" fontId="56" fillId="0" borderId="0" xfId="0" applyFont="1"/>
    <xf numFmtId="0" fontId="9" fillId="28" borderId="0" xfId="0" applyFont="1" applyFill="1" applyAlignment="1">
      <alignment horizontal="center" vertical="center"/>
    </xf>
    <xf numFmtId="0" fontId="55" fillId="28" borderId="0" xfId="0" applyFont="1" applyFill="1" applyAlignment="1">
      <alignment horizontal="center" vertical="center"/>
    </xf>
    <xf numFmtId="0" fontId="11" fillId="3" borderId="0" xfId="0" applyFont="1" applyFill="1" applyAlignment="1">
      <alignment horizontal="center" vertical="center"/>
    </xf>
    <xf numFmtId="0" fontId="7" fillId="0" borderId="0" xfId="0" applyFont="1" applyAlignment="1">
      <alignment horizontal="left"/>
    </xf>
    <xf numFmtId="0" fontId="7" fillId="0" borderId="0" xfId="0" applyFont="1" applyAlignment="1">
      <alignment vertical="center"/>
    </xf>
    <xf numFmtId="0" fontId="11" fillId="4" borderId="0" xfId="0" applyFont="1" applyFill="1" applyAlignment="1">
      <alignment horizontal="center" vertical="center"/>
    </xf>
    <xf numFmtId="0" fontId="6" fillId="2" borderId="0" xfId="0" applyFont="1" applyFill="1" applyAlignment="1">
      <alignment horizontal="center" vertical="center"/>
    </xf>
    <xf numFmtId="0" fontId="7" fillId="29" borderId="0" xfId="0" applyFont="1" applyFill="1" applyAlignment="1">
      <alignment horizontal="center" vertical="center"/>
    </xf>
    <xf numFmtId="0" fontId="11" fillId="19" borderId="0" xfId="0" applyFont="1" applyFill="1" applyAlignment="1">
      <alignment horizontal="center" vertical="center"/>
    </xf>
    <xf numFmtId="0" fontId="6" fillId="0" borderId="0" xfId="0" applyFont="1" applyAlignment="1">
      <alignment horizontal="center" vertical="center"/>
    </xf>
    <xf numFmtId="0" fontId="12" fillId="19" borderId="0" xfId="0" applyFont="1" applyFill="1" applyAlignment="1">
      <alignment horizontal="center" vertical="center"/>
    </xf>
    <xf numFmtId="0" fontId="15" fillId="7" borderId="1" xfId="0" applyFont="1" applyFill="1" applyBorder="1" applyAlignment="1">
      <alignment horizontal="left" vertical="center"/>
    </xf>
    <xf numFmtId="0" fontId="6" fillId="2" borderId="1" xfId="0" applyFont="1" applyFill="1" applyBorder="1" applyAlignment="1">
      <alignment horizontal="left" vertical="center"/>
    </xf>
    <xf numFmtId="0" fontId="14" fillId="5" borderId="1" xfId="0" applyFont="1" applyFill="1" applyBorder="1" applyAlignment="1">
      <alignment horizontal="center" vertical="center"/>
    </xf>
    <xf numFmtId="0" fontId="6" fillId="6" borderId="1" xfId="0" applyFont="1" applyFill="1" applyBorder="1" applyAlignment="1">
      <alignment horizontal="left" vertical="center"/>
    </xf>
    <xf numFmtId="0" fontId="15" fillId="4" borderId="1" xfId="0" applyFont="1" applyFill="1" applyBorder="1" applyAlignment="1">
      <alignment horizontal="left" vertical="center"/>
    </xf>
    <xf numFmtId="0" fontId="40" fillId="20" borderId="49" xfId="0" applyFont="1" applyFill="1" applyBorder="1" applyAlignment="1">
      <alignment horizontal="center" vertical="center" wrapText="1" readingOrder="1"/>
    </xf>
    <xf numFmtId="0" fontId="40" fillId="20" borderId="50" xfId="0" applyFont="1" applyFill="1" applyBorder="1" applyAlignment="1">
      <alignment horizontal="center" vertical="center" wrapText="1" readingOrder="1"/>
    </xf>
    <xf numFmtId="0" fontId="41" fillId="21" borderId="52" xfId="0" applyFont="1" applyFill="1" applyBorder="1" applyAlignment="1">
      <alignment horizontal="left" vertical="center" wrapText="1" readingOrder="1"/>
    </xf>
    <xf numFmtId="0" fontId="41" fillId="21" borderId="53" xfId="0" applyFont="1" applyFill="1" applyBorder="1" applyAlignment="1">
      <alignment horizontal="left" vertical="center" wrapText="1" readingOrder="1"/>
    </xf>
    <xf numFmtId="0" fontId="41" fillId="21" borderId="54" xfId="0" applyFont="1" applyFill="1" applyBorder="1" applyAlignment="1">
      <alignment horizontal="left" vertical="center" wrapText="1" readingOrder="1"/>
    </xf>
    <xf numFmtId="0" fontId="47" fillId="21" borderId="52" xfId="0" applyFont="1" applyFill="1" applyBorder="1" applyAlignment="1">
      <alignment horizontal="left" vertical="center" wrapText="1" readingOrder="1"/>
    </xf>
    <xf numFmtId="0" fontId="47" fillId="21" borderId="53" xfId="0" applyFont="1" applyFill="1" applyBorder="1" applyAlignment="1">
      <alignment horizontal="left" vertical="center" wrapText="1" readingOrder="1"/>
    </xf>
    <xf numFmtId="0" fontId="47" fillId="21" borderId="54" xfId="0" applyFont="1" applyFill="1" applyBorder="1" applyAlignment="1">
      <alignment horizontal="left" vertical="center" wrapText="1" readingOrder="1"/>
    </xf>
    <xf numFmtId="0" fontId="48" fillId="21" borderId="52" xfId="0" applyFont="1" applyFill="1" applyBorder="1" applyAlignment="1">
      <alignment horizontal="center" vertical="center" wrapText="1" readingOrder="1"/>
    </xf>
    <xf numFmtId="0" fontId="48" fillId="21" borderId="53" xfId="0" applyFont="1" applyFill="1" applyBorder="1" applyAlignment="1">
      <alignment horizontal="center" vertical="center" wrapText="1" readingOrder="1"/>
    </xf>
    <xf numFmtId="0" fontId="48" fillId="21" borderId="54" xfId="0" applyFont="1" applyFill="1" applyBorder="1" applyAlignment="1">
      <alignment horizontal="center" vertical="center" wrapText="1" readingOrder="1"/>
    </xf>
    <xf numFmtId="49" fontId="49" fillId="21" borderId="52" xfId="0" applyNumberFormat="1" applyFont="1" applyFill="1" applyBorder="1" applyAlignment="1">
      <alignment horizontal="center" vertical="center" wrapText="1" readingOrder="1"/>
    </xf>
    <xf numFmtId="49" fontId="49" fillId="21" borderId="53" xfId="0" applyNumberFormat="1" applyFont="1" applyFill="1" applyBorder="1" applyAlignment="1">
      <alignment horizontal="center" vertical="center" wrapText="1" readingOrder="1"/>
    </xf>
    <xf numFmtId="49" fontId="49" fillId="21" borderId="54" xfId="0" applyNumberFormat="1" applyFont="1" applyFill="1" applyBorder="1" applyAlignment="1">
      <alignment horizontal="center" vertical="center" wrapText="1" readingOrder="1"/>
    </xf>
    <xf numFmtId="0" fontId="47" fillId="22" borderId="56" xfId="0" applyFont="1" applyFill="1" applyBorder="1" applyAlignment="1">
      <alignment horizontal="left" vertical="center" wrapText="1" readingOrder="1"/>
    </xf>
    <xf numFmtId="0" fontId="47" fillId="22" borderId="54" xfId="0" applyFont="1" applyFill="1" applyBorder="1" applyAlignment="1">
      <alignment horizontal="left" vertical="center" wrapText="1" readingOrder="1"/>
    </xf>
    <xf numFmtId="0" fontId="48" fillId="22" borderId="56" xfId="0" applyFont="1" applyFill="1" applyBorder="1" applyAlignment="1">
      <alignment horizontal="center" vertical="center" wrapText="1" readingOrder="1"/>
    </xf>
    <xf numFmtId="0" fontId="48" fillId="22" borderId="54" xfId="0" applyFont="1" applyFill="1" applyBorder="1" applyAlignment="1">
      <alignment horizontal="center" vertical="center" wrapText="1" readingOrder="1"/>
    </xf>
    <xf numFmtId="49" fontId="49" fillId="22" borderId="56" xfId="0" applyNumberFormat="1" applyFont="1" applyFill="1" applyBorder="1" applyAlignment="1">
      <alignment horizontal="center" vertical="center" wrapText="1" readingOrder="1"/>
    </xf>
    <xf numFmtId="49" fontId="49" fillId="22" borderId="54" xfId="0" applyNumberFormat="1" applyFont="1" applyFill="1" applyBorder="1" applyAlignment="1">
      <alignment horizontal="center" vertical="center" wrapText="1" readingOrder="1"/>
    </xf>
    <xf numFmtId="0" fontId="47" fillId="21" borderId="56" xfId="0" applyFont="1" applyFill="1" applyBorder="1" applyAlignment="1">
      <alignment horizontal="left" vertical="center" wrapText="1" readingOrder="1"/>
    </xf>
    <xf numFmtId="0" fontId="48" fillId="21" borderId="56" xfId="0" applyFont="1" applyFill="1" applyBorder="1" applyAlignment="1">
      <alignment horizontal="center" vertical="center" wrapText="1" readingOrder="1"/>
    </xf>
    <xf numFmtId="0" fontId="41" fillId="22" borderId="56" xfId="0" applyFont="1" applyFill="1" applyBorder="1" applyAlignment="1">
      <alignment horizontal="left" vertical="center" wrapText="1" readingOrder="1"/>
    </xf>
    <xf numFmtId="0" fontId="41" fillId="22" borderId="53" xfId="0" applyFont="1" applyFill="1" applyBorder="1" applyAlignment="1">
      <alignment horizontal="left" vertical="center" wrapText="1" readingOrder="1"/>
    </xf>
    <xf numFmtId="0" fontId="41" fillId="22" borderId="54" xfId="0" applyFont="1" applyFill="1" applyBorder="1" applyAlignment="1">
      <alignment horizontal="left" vertical="center" wrapText="1" readingOrder="1"/>
    </xf>
    <xf numFmtId="0" fontId="47" fillId="22" borderId="53" xfId="0" applyFont="1" applyFill="1" applyBorder="1" applyAlignment="1">
      <alignment horizontal="left" vertical="center" wrapText="1" readingOrder="1"/>
    </xf>
    <xf numFmtId="0" fontId="48" fillId="22" borderId="53" xfId="0" applyFont="1" applyFill="1" applyBorder="1" applyAlignment="1">
      <alignment horizontal="center" vertical="center" wrapText="1" readingOrder="1"/>
    </xf>
    <xf numFmtId="49" fontId="49" fillId="22" borderId="53" xfId="0" applyNumberFormat="1" applyFont="1" applyFill="1" applyBorder="1" applyAlignment="1">
      <alignment horizontal="center" vertical="center" wrapText="1" readingOrder="1"/>
    </xf>
    <xf numFmtId="0" fontId="40" fillId="23" borderId="49" xfId="0" applyFont="1" applyFill="1" applyBorder="1" applyAlignment="1">
      <alignment horizontal="center" vertical="center" wrapText="1" readingOrder="1"/>
    </xf>
    <xf numFmtId="0" fontId="40" fillId="23" borderId="57" xfId="0" applyFont="1" applyFill="1" applyBorder="1" applyAlignment="1">
      <alignment horizontal="center" vertical="center" wrapText="1" readingOrder="1"/>
    </xf>
    <xf numFmtId="0" fontId="40" fillId="23" borderId="50" xfId="0" applyFont="1" applyFill="1" applyBorder="1" applyAlignment="1">
      <alignment horizontal="center" vertical="center" wrapText="1" readingOrder="1"/>
    </xf>
    <xf numFmtId="0" fontId="40" fillId="20" borderId="58" xfId="0" applyFont="1" applyFill="1" applyBorder="1" applyAlignment="1">
      <alignment horizontal="center" vertical="center" wrapText="1" readingOrder="1"/>
    </xf>
    <xf numFmtId="0" fontId="40" fillId="20" borderId="59" xfId="0" applyFont="1" applyFill="1" applyBorder="1" applyAlignment="1">
      <alignment horizontal="center" vertical="center" wrapText="1" readingOrder="1"/>
    </xf>
    <xf numFmtId="0" fontId="50" fillId="22" borderId="56" xfId="0" applyFont="1" applyFill="1" applyBorder="1" applyAlignment="1">
      <alignment horizontal="center" vertical="top" wrapText="1"/>
    </xf>
    <xf numFmtId="0" fontId="50" fillId="22" borderId="54" xfId="0" applyFont="1" applyFill="1" applyBorder="1" applyAlignment="1">
      <alignment horizontal="center" vertical="top" wrapText="1"/>
    </xf>
    <xf numFmtId="0" fontId="47" fillId="22" borderId="56" xfId="0" applyFont="1" applyFill="1" applyBorder="1" applyAlignment="1">
      <alignment horizontal="center" vertical="center" wrapText="1" readingOrder="1"/>
    </xf>
    <xf numFmtId="0" fontId="47" fillId="22" borderId="54" xfId="0" applyFont="1" applyFill="1" applyBorder="1" applyAlignment="1">
      <alignment horizontal="center" vertical="center" wrapText="1" readingOrder="1"/>
    </xf>
    <xf numFmtId="0" fontId="41" fillId="21" borderId="56" xfId="0" applyFont="1" applyFill="1" applyBorder="1" applyAlignment="1">
      <alignment horizontal="left" vertical="center" wrapText="1" readingOrder="1"/>
    </xf>
    <xf numFmtId="0" fontId="50" fillId="22" borderId="53" xfId="0" applyFont="1" applyFill="1" applyBorder="1" applyAlignment="1">
      <alignment horizontal="center" vertical="top" wrapText="1"/>
    </xf>
    <xf numFmtId="0" fontId="47" fillId="22" borderId="53" xfId="0" applyFont="1" applyFill="1" applyBorder="1" applyAlignment="1">
      <alignment horizontal="center" vertical="center" wrapText="1" readingOrder="1"/>
    </xf>
    <xf numFmtId="0" fontId="40" fillId="25" borderId="49" xfId="0" applyFont="1" applyFill="1" applyBorder="1" applyAlignment="1">
      <alignment horizontal="center" vertical="center" wrapText="1" readingOrder="1"/>
    </xf>
    <xf numFmtId="0" fontId="40" fillId="25" borderId="57" xfId="0" applyFont="1" applyFill="1" applyBorder="1" applyAlignment="1">
      <alignment horizontal="center" vertical="center" wrapText="1" readingOrder="1"/>
    </xf>
    <xf numFmtId="0" fontId="40" fillId="25" borderId="50" xfId="0" applyFont="1" applyFill="1" applyBorder="1" applyAlignment="1">
      <alignment horizontal="center" vertical="center" wrapText="1" readingOrder="1"/>
    </xf>
    <xf numFmtId="0" fontId="40" fillId="26" borderId="49" xfId="0" applyFont="1" applyFill="1" applyBorder="1" applyAlignment="1">
      <alignment horizontal="center" vertical="center" wrapText="1" readingOrder="1"/>
    </xf>
    <xf numFmtId="0" fontId="40" fillId="26" borderId="57" xfId="0" applyFont="1" applyFill="1" applyBorder="1" applyAlignment="1">
      <alignment horizontal="center" vertical="center" wrapText="1" readingOrder="1"/>
    </xf>
    <xf numFmtId="0" fontId="40" fillId="26" borderId="50" xfId="0" applyFont="1" applyFill="1" applyBorder="1" applyAlignment="1">
      <alignment horizontal="center" vertical="center" wrapText="1" readingOrder="1"/>
    </xf>
    <xf numFmtId="0" fontId="42" fillId="22" borderId="56" xfId="0" applyFont="1" applyFill="1" applyBorder="1" applyAlignment="1">
      <alignment horizontal="left" vertical="center" wrapText="1" readingOrder="1"/>
    </xf>
    <xf numFmtId="0" fontId="42" fillId="22" borderId="54" xfId="0" applyFont="1" applyFill="1" applyBorder="1" applyAlignment="1">
      <alignment horizontal="left" vertical="center" wrapText="1" readingOrder="1"/>
    </xf>
    <xf numFmtId="0" fontId="54" fillId="22" borderId="56" xfId="0" applyFont="1" applyFill="1" applyBorder="1" applyAlignment="1">
      <alignment horizontal="center" vertical="center" wrapText="1" readingOrder="1"/>
    </xf>
    <xf numFmtId="0" fontId="54" fillId="22" borderId="54" xfId="0" applyFont="1" applyFill="1" applyBorder="1" applyAlignment="1">
      <alignment horizontal="center" vertical="center" wrapText="1" readingOrder="1"/>
    </xf>
    <xf numFmtId="0" fontId="44" fillId="22" borderId="56" xfId="0" applyFont="1" applyFill="1" applyBorder="1" applyAlignment="1">
      <alignment horizontal="center" vertical="center" wrapText="1" readingOrder="1"/>
    </xf>
    <xf numFmtId="0" fontId="44" fillId="22" borderId="54" xfId="0" applyFont="1" applyFill="1" applyBorder="1" applyAlignment="1">
      <alignment horizontal="center" vertical="center" wrapText="1" readingOrder="1"/>
    </xf>
    <xf numFmtId="0" fontId="45" fillId="22" borderId="56" xfId="0" applyFont="1" applyFill="1" applyBorder="1" applyAlignment="1">
      <alignment horizontal="center" vertical="center" wrapText="1" readingOrder="1"/>
    </xf>
    <xf numFmtId="0" fontId="45" fillId="22" borderId="54" xfId="0" applyFont="1" applyFill="1" applyBorder="1" applyAlignment="1">
      <alignment horizontal="center" vertical="center" wrapText="1" readingOrder="1"/>
    </xf>
    <xf numFmtId="0" fontId="43" fillId="22" borderId="56" xfId="0" applyFont="1" applyFill="1" applyBorder="1" applyAlignment="1">
      <alignment horizontal="center" vertical="top" wrapText="1"/>
    </xf>
    <xf numFmtId="0" fontId="43" fillId="22" borderId="54" xfId="0" applyFont="1" applyFill="1" applyBorder="1" applyAlignment="1">
      <alignment horizontal="center" vertical="top" wrapText="1"/>
    </xf>
    <xf numFmtId="0" fontId="52" fillId="22" borderId="56" xfId="0" applyFont="1" applyFill="1" applyBorder="1" applyAlignment="1">
      <alignment horizontal="left" vertical="center" wrapText="1" readingOrder="1"/>
    </xf>
    <xf numFmtId="0" fontId="52" fillId="22" borderId="54" xfId="0" applyFont="1" applyFill="1" applyBorder="1" applyAlignment="1">
      <alignment horizontal="left" vertical="center" wrapText="1" readingOrder="1"/>
    </xf>
    <xf numFmtId="0" fontId="47" fillId="21" borderId="56" xfId="0" applyFont="1" applyFill="1" applyBorder="1" applyAlignment="1">
      <alignment horizontal="center" vertical="center" wrapText="1" readingOrder="1"/>
    </xf>
    <xf numFmtId="0" fontId="47" fillId="21" borderId="53" xfId="0" applyFont="1" applyFill="1" applyBorder="1" applyAlignment="1">
      <alignment horizontal="center" vertical="center" wrapText="1" readingOrder="1"/>
    </xf>
    <xf numFmtId="0" fontId="47" fillId="21" borderId="54" xfId="0" applyFont="1" applyFill="1" applyBorder="1" applyAlignment="1">
      <alignment horizontal="center" vertical="center" wrapText="1" readingOrder="1"/>
    </xf>
    <xf numFmtId="0" fontId="46" fillId="22" borderId="56" xfId="0" applyFont="1" applyFill="1" applyBorder="1" applyAlignment="1">
      <alignment horizontal="center" vertical="center" wrapText="1" readingOrder="1"/>
    </xf>
    <xf numFmtId="0" fontId="46" fillId="22" borderId="54" xfId="0" applyFont="1" applyFill="1" applyBorder="1" applyAlignment="1">
      <alignment horizontal="center" vertical="center" wrapText="1" readingOrder="1"/>
    </xf>
    <xf numFmtId="49" fontId="53" fillId="21" borderId="56" xfId="0" applyNumberFormat="1" applyFont="1" applyFill="1" applyBorder="1" applyAlignment="1">
      <alignment horizontal="center" vertical="center" wrapText="1" readingOrder="1"/>
    </xf>
    <xf numFmtId="49" fontId="53" fillId="21" borderId="53" xfId="0" applyNumberFormat="1" applyFont="1" applyFill="1" applyBorder="1" applyAlignment="1">
      <alignment horizontal="center" vertical="center" wrapText="1" readingOrder="1"/>
    </xf>
    <xf numFmtId="49" fontId="53" fillId="21" borderId="54" xfId="0" applyNumberFormat="1" applyFont="1" applyFill="1" applyBorder="1" applyAlignment="1">
      <alignment horizontal="center" vertical="center" wrapText="1" readingOrder="1"/>
    </xf>
    <xf numFmtId="49" fontId="53" fillId="22" borderId="56" xfId="0" applyNumberFormat="1" applyFont="1" applyFill="1" applyBorder="1" applyAlignment="1">
      <alignment horizontal="center" vertical="center" wrapText="1" readingOrder="1"/>
    </xf>
    <xf numFmtId="49" fontId="53" fillId="22" borderId="53" xfId="0" applyNumberFormat="1" applyFont="1" applyFill="1" applyBorder="1" applyAlignment="1">
      <alignment horizontal="center" vertical="center" wrapText="1" readingOrder="1"/>
    </xf>
    <xf numFmtId="49" fontId="53" fillId="22" borderId="54" xfId="0" applyNumberFormat="1" applyFont="1" applyFill="1" applyBorder="1" applyAlignment="1">
      <alignment horizontal="center" vertical="center" wrapText="1" readingOrder="1"/>
    </xf>
    <xf numFmtId="0" fontId="50" fillId="21" borderId="56" xfId="0" applyFont="1" applyFill="1" applyBorder="1" applyAlignment="1">
      <alignment horizontal="center" vertical="top" wrapText="1"/>
    </xf>
    <xf numFmtId="0" fontId="50" fillId="21" borderId="54" xfId="0" applyFont="1" applyFill="1" applyBorder="1" applyAlignment="1">
      <alignment horizontal="center" vertical="top" wrapText="1"/>
    </xf>
    <xf numFmtId="0" fontId="50" fillId="21" borderId="53" xfId="0" applyFont="1" applyFill="1" applyBorder="1" applyAlignment="1">
      <alignment horizontal="center" vertical="top" wrapText="1"/>
    </xf>
    <xf numFmtId="0" fontId="40" fillId="27" borderId="49" xfId="0" applyFont="1" applyFill="1" applyBorder="1" applyAlignment="1">
      <alignment horizontal="center" vertical="center" wrapText="1" readingOrder="1"/>
    </xf>
    <xf numFmtId="0" fontId="40" fillId="27" borderId="57" xfId="0" applyFont="1" applyFill="1" applyBorder="1" applyAlignment="1">
      <alignment horizontal="center" vertical="center" wrapText="1" readingOrder="1"/>
    </xf>
    <xf numFmtId="0" fontId="40" fillId="27" borderId="50" xfId="0" applyFont="1" applyFill="1" applyBorder="1" applyAlignment="1">
      <alignment horizontal="center" vertical="center" wrapText="1" readingOrder="1"/>
    </xf>
    <xf numFmtId="0" fontId="40" fillId="24" borderId="49" xfId="0" applyFont="1" applyFill="1" applyBorder="1" applyAlignment="1">
      <alignment horizontal="center" vertical="center" wrapText="1" readingOrder="1"/>
    </xf>
    <xf numFmtId="0" fontId="40" fillId="24" borderId="57" xfId="0" applyFont="1" applyFill="1" applyBorder="1" applyAlignment="1">
      <alignment horizontal="center" vertical="center" wrapText="1" readingOrder="1"/>
    </xf>
    <xf numFmtId="0" fontId="40" fillId="24" borderId="50" xfId="0" applyFont="1" applyFill="1" applyBorder="1" applyAlignment="1">
      <alignment horizontal="center" vertical="center" wrapText="1" readingOrder="1"/>
    </xf>
    <xf numFmtId="0" fontId="41" fillId="22" borderId="56" xfId="0" applyFont="1" applyFill="1" applyBorder="1" applyAlignment="1">
      <alignment horizontal="center" vertical="center" wrapText="1" readingOrder="1"/>
    </xf>
    <xf numFmtId="0" fontId="41" fillId="22" borderId="54" xfId="0" applyFont="1" applyFill="1" applyBorder="1" applyAlignment="1">
      <alignment horizontal="center" vertical="center" wrapText="1" readingOrder="1"/>
    </xf>
    <xf numFmtId="0" fontId="17" fillId="12" borderId="0" xfId="0" applyFont="1" applyFill="1" applyAlignment="1">
      <alignment horizontal="left" vertical="center"/>
    </xf>
    <xf numFmtId="0" fontId="36" fillId="4" borderId="0" xfId="0" applyFont="1" applyFill="1" applyAlignment="1">
      <alignment horizontal="center" vertical="center"/>
    </xf>
    <xf numFmtId="0" fontId="36" fillId="7" borderId="0" xfId="0" applyFont="1" applyFill="1" applyAlignment="1">
      <alignment horizontal="center" vertical="center"/>
    </xf>
    <xf numFmtId="0" fontId="2" fillId="7" borderId="0" xfId="0" applyFont="1" applyFill="1" applyAlignment="1">
      <alignment horizontal="center" vertical="center"/>
    </xf>
    <xf numFmtId="0" fontId="36" fillId="2" borderId="0" xfId="0" applyFont="1" applyFill="1" applyAlignment="1">
      <alignment horizontal="center" vertical="center"/>
    </xf>
    <xf numFmtId="0" fontId="39" fillId="19" borderId="0" xfId="0" applyFont="1" applyFill="1" applyAlignment="1">
      <alignment horizontal="left" vertical="center"/>
    </xf>
    <xf numFmtId="0" fontId="17" fillId="15" borderId="0" xfId="0" applyFont="1" applyFill="1" applyAlignment="1">
      <alignment horizontal="left" vertical="center"/>
    </xf>
    <xf numFmtId="0" fontId="17" fillId="18" borderId="0" xfId="0" applyFont="1" applyFill="1" applyAlignment="1">
      <alignment horizontal="left"/>
    </xf>
    <xf numFmtId="0" fontId="6" fillId="15" borderId="20" xfId="0" applyFont="1" applyFill="1" applyBorder="1" applyAlignment="1">
      <alignment horizontal="left" vertical="center"/>
    </xf>
    <xf numFmtId="0" fontId="6" fillId="15" borderId="24" xfId="0" applyFont="1" applyFill="1" applyBorder="1" applyAlignment="1">
      <alignment horizontal="left" vertical="center"/>
    </xf>
    <xf numFmtId="0" fontId="17" fillId="18" borderId="0" xfId="0" applyFont="1" applyFill="1" applyAlignment="1">
      <alignment horizontal="left" vertical="center"/>
    </xf>
    <xf numFmtId="2" fontId="14" fillId="0" borderId="7" xfId="0" applyNumberFormat="1" applyFont="1" applyBorder="1" applyAlignment="1">
      <alignment horizontal="center" vertical="center"/>
    </xf>
    <xf numFmtId="0" fontId="14" fillId="17" borderId="6" xfId="0" applyFont="1" applyFill="1" applyBorder="1" applyAlignment="1">
      <alignment horizontal="center" vertical="center" wrapText="1"/>
    </xf>
    <xf numFmtId="0" fontId="14" fillId="17" borderId="5" xfId="0" applyFont="1" applyFill="1" applyBorder="1" applyAlignment="1">
      <alignment horizontal="center" vertical="center" wrapText="1"/>
    </xf>
    <xf numFmtId="0" fontId="14" fillId="15" borderId="6" xfId="0" applyFont="1" applyFill="1" applyBorder="1" applyAlignment="1">
      <alignment horizontal="center" vertical="center" wrapText="1"/>
    </xf>
    <xf numFmtId="0" fontId="14" fillId="15" borderId="5" xfId="0"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15" borderId="9" xfId="0" applyFont="1" applyFill="1" applyBorder="1" applyAlignment="1">
      <alignment horizontal="center" vertical="center" wrapText="1"/>
    </xf>
    <xf numFmtId="0" fontId="14" fillId="15" borderId="12" xfId="0" applyFont="1" applyFill="1" applyBorder="1" applyAlignment="1">
      <alignment horizontal="center" vertical="center" wrapText="1"/>
    </xf>
    <xf numFmtId="0" fontId="14" fillId="15" borderId="11" xfId="0" applyFont="1" applyFill="1" applyBorder="1" applyAlignment="1">
      <alignment horizontal="center" vertical="center" wrapText="1"/>
    </xf>
    <xf numFmtId="0" fontId="14" fillId="15" borderId="10" xfId="0" applyFont="1" applyFill="1" applyBorder="1" applyAlignment="1">
      <alignment horizontal="center" vertical="center" wrapText="1"/>
    </xf>
    <xf numFmtId="0" fontId="14" fillId="15" borderId="2" xfId="0" applyFont="1" applyFill="1" applyBorder="1" applyAlignment="1">
      <alignment horizontal="center" vertical="center" wrapText="1"/>
    </xf>
    <xf numFmtId="0" fontId="2" fillId="12" borderId="0" xfId="0" applyFont="1" applyFill="1" applyAlignment="1">
      <alignment horizontal="center"/>
    </xf>
    <xf numFmtId="0" fontId="17" fillId="16" borderId="7" xfId="0" applyFont="1" applyFill="1" applyBorder="1" applyAlignment="1">
      <alignment horizontal="center"/>
    </xf>
    <xf numFmtId="0" fontId="17" fillId="15" borderId="7" xfId="0" applyFont="1" applyFill="1" applyBorder="1" applyAlignment="1">
      <alignment horizontal="center"/>
    </xf>
    <xf numFmtId="0" fontId="14" fillId="16" borderId="6" xfId="0" applyFont="1" applyFill="1" applyBorder="1" applyAlignment="1">
      <alignment horizontal="center" vertical="center" wrapText="1"/>
    </xf>
    <xf numFmtId="0" fontId="14" fillId="16" borderId="5" xfId="0" applyFont="1" applyFill="1" applyBorder="1" applyAlignment="1">
      <alignment horizontal="center" vertical="center" wrapText="1"/>
    </xf>
    <xf numFmtId="0" fontId="24" fillId="15" borderId="14" xfId="0" applyFont="1" applyFill="1" applyBorder="1" applyAlignment="1">
      <alignment horizontal="center"/>
    </xf>
    <xf numFmtId="0" fontId="14" fillId="15" borderId="16" xfId="0" applyFont="1" applyFill="1" applyBorder="1" applyAlignment="1">
      <alignment horizontal="center" vertical="center" wrapText="1"/>
    </xf>
    <xf numFmtId="0" fontId="14" fillId="15" borderId="17" xfId="0" applyFont="1" applyFill="1" applyBorder="1" applyAlignment="1">
      <alignment horizontal="center" vertical="center" wrapText="1"/>
    </xf>
    <xf numFmtId="0" fontId="14" fillId="15" borderId="7" xfId="0" applyFont="1" applyFill="1" applyBorder="1" applyAlignment="1">
      <alignment horizontal="center" vertical="center" wrapText="1"/>
    </xf>
    <xf numFmtId="0" fontId="14" fillId="15" borderId="15" xfId="0" applyFont="1" applyFill="1" applyBorder="1" applyAlignment="1">
      <alignment horizontal="center"/>
    </xf>
    <xf numFmtId="0" fontId="14" fillId="15" borderId="7" xfId="0" applyFont="1" applyFill="1" applyBorder="1" applyAlignment="1">
      <alignment horizontal="center"/>
    </xf>
    <xf numFmtId="0" fontId="17" fillId="15" borderId="32" xfId="0" applyFont="1" applyFill="1" applyBorder="1" applyAlignment="1">
      <alignment horizontal="center"/>
    </xf>
    <xf numFmtId="0" fontId="17" fillId="15" borderId="31" xfId="0" applyFont="1" applyFill="1" applyBorder="1" applyAlignment="1">
      <alignment horizontal="center"/>
    </xf>
    <xf numFmtId="0" fontId="17" fillId="15" borderId="30" xfId="0" applyFont="1" applyFill="1" applyBorder="1" applyAlignment="1">
      <alignment horizontal="center"/>
    </xf>
    <xf numFmtId="0" fontId="17" fillId="15" borderId="47" xfId="0" applyFont="1" applyFill="1" applyBorder="1" applyAlignment="1">
      <alignment horizontal="center"/>
    </xf>
    <xf numFmtId="0" fontId="17" fillId="15" borderId="46" xfId="0" applyFont="1" applyFill="1" applyBorder="1" applyAlignment="1">
      <alignment horizontal="center"/>
    </xf>
    <xf numFmtId="0" fontId="17" fillId="15" borderId="10" xfId="0" applyFont="1" applyFill="1" applyBorder="1" applyAlignment="1">
      <alignment horizontal="center" wrapText="1"/>
    </xf>
    <xf numFmtId="0" fontId="17" fillId="15" borderId="27" xfId="0" applyFont="1" applyFill="1" applyBorder="1" applyAlignment="1">
      <alignment horizontal="center" wrapText="1"/>
    </xf>
    <xf numFmtId="0" fontId="17" fillId="15" borderId="20" xfId="0" applyFont="1" applyFill="1" applyBorder="1" applyAlignment="1">
      <alignment horizontal="center"/>
    </xf>
    <xf numFmtId="0" fontId="17" fillId="15" borderId="13" xfId="0" applyFont="1" applyFill="1" applyBorder="1" applyAlignment="1">
      <alignment horizontal="center"/>
    </xf>
    <xf numFmtId="0" fontId="17" fillId="16" borderId="0" xfId="0" applyFont="1" applyFill="1" applyAlignment="1">
      <alignment horizontal="center"/>
    </xf>
    <xf numFmtId="0" fontId="17" fillId="15" borderId="17" xfId="0" applyFont="1" applyFill="1" applyBorder="1" applyAlignment="1">
      <alignment horizontal="center" vertical="center" wrapText="1"/>
    </xf>
    <xf numFmtId="0" fontId="17" fillId="15" borderId="7" xfId="0" applyFont="1" applyFill="1" applyBorder="1" applyAlignment="1">
      <alignment horizontal="center" vertical="center" wrapText="1"/>
    </xf>
    <xf numFmtId="0" fontId="17" fillId="0" borderId="0" xfId="0" applyFont="1" applyAlignment="1">
      <alignment horizontal="left" vertical="center"/>
    </xf>
    <xf numFmtId="0" fontId="14" fillId="15" borderId="27" xfId="0" applyFont="1" applyFill="1" applyBorder="1" applyAlignment="1">
      <alignment horizontal="center" vertical="center" wrapText="1"/>
    </xf>
    <xf numFmtId="49" fontId="18" fillId="13" borderId="27" xfId="0" applyNumberFormat="1" applyFont="1" applyFill="1" applyBorder="1" applyAlignment="1" applyProtection="1">
      <alignment horizontal="center"/>
      <protection locked="0"/>
    </xf>
    <xf numFmtId="49" fontId="18" fillId="13" borderId="2" xfId="0" applyNumberFormat="1" applyFont="1" applyFill="1" applyBorder="1" applyAlignment="1" applyProtection="1">
      <alignment horizontal="center"/>
      <protection locked="0"/>
    </xf>
    <xf numFmtId="49" fontId="18" fillId="13" borderId="10" xfId="0" applyNumberFormat="1" applyFont="1" applyFill="1" applyBorder="1" applyAlignment="1" applyProtection="1">
      <alignment horizontal="center"/>
      <protection locked="0"/>
    </xf>
    <xf numFmtId="49" fontId="18" fillId="13" borderId="27" xfId="0" applyNumberFormat="1" applyFont="1" applyFill="1" applyBorder="1" applyAlignment="1" applyProtection="1">
      <alignment horizontal="center" vertical="center"/>
      <protection locked="0"/>
    </xf>
    <xf numFmtId="49" fontId="18" fillId="13" borderId="2" xfId="0" applyNumberFormat="1" applyFont="1" applyFill="1" applyBorder="1" applyAlignment="1" applyProtection="1">
      <alignment horizontal="center" vertical="center"/>
      <protection locked="0"/>
    </xf>
    <xf numFmtId="49" fontId="18" fillId="13" borderId="27" xfId="0" applyNumberFormat="1" applyFont="1" applyFill="1" applyBorder="1" applyAlignment="1" applyProtection="1">
      <alignment horizontal="center" vertical="center" wrapText="1"/>
      <protection locked="0"/>
    </xf>
    <xf numFmtId="49" fontId="18" fillId="13" borderId="2" xfId="0" applyNumberFormat="1" applyFont="1" applyFill="1" applyBorder="1" applyAlignment="1" applyProtection="1">
      <alignment horizontal="center" vertical="center" wrapText="1"/>
      <protection locked="0"/>
    </xf>
    <xf numFmtId="3" fontId="17" fillId="18" borderId="0" xfId="0" applyNumberFormat="1" applyFont="1" applyFill="1" applyAlignment="1">
      <alignment horizontal="left"/>
    </xf>
    <xf numFmtId="0" fontId="17" fillId="18" borderId="0" xfId="0" applyFont="1" applyFill="1" applyAlignment="1">
      <alignment horizontal="center" vertical="center"/>
    </xf>
    <xf numFmtId="0" fontId="32" fillId="0" borderId="0" xfId="0" applyFont="1" applyAlignment="1">
      <alignment horizontal="center" wrapText="1"/>
    </xf>
    <xf numFmtId="0" fontId="32" fillId="0" borderId="0" xfId="0" applyFont="1" applyAlignment="1">
      <alignment horizontal="center" vertical="center" wrapText="1"/>
    </xf>
    <xf numFmtId="0" fontId="19" fillId="0" borderId="0" xfId="0" applyFont="1" applyAlignment="1">
      <alignment vertical="center" wrapText="1"/>
    </xf>
    <xf numFmtId="0" fontId="5" fillId="0" borderId="0" xfId="0" applyFont="1" applyAlignment="1">
      <alignment horizontal="center" vertical="center"/>
    </xf>
    <xf numFmtId="170" fontId="5" fillId="0" borderId="0" xfId="0" applyNumberFormat="1" applyFont="1" applyAlignment="1">
      <alignment horizontal="center" vertical="center"/>
    </xf>
    <xf numFmtId="4" fontId="5" fillId="0" borderId="0" xfId="0" applyNumberFormat="1" applyFont="1" applyAlignment="1">
      <alignment horizontal="center" vertical="center"/>
    </xf>
    <xf numFmtId="3" fontId="5" fillId="0" borderId="0" xfId="0" applyNumberFormat="1" applyFont="1" applyAlignment="1">
      <alignment horizontal="center"/>
    </xf>
    <xf numFmtId="4" fontId="5" fillId="0" borderId="0" xfId="0" applyNumberFormat="1" applyFont="1" applyAlignment="1">
      <alignment horizontal="center"/>
    </xf>
    <xf numFmtId="3" fontId="5" fillId="0" borderId="0" xfId="0" applyNumberFormat="1" applyFont="1" applyAlignment="1">
      <alignment horizontal="center" vertical="center"/>
    </xf>
    <xf numFmtId="1" fontId="5" fillId="0" borderId="0" xfId="0" applyNumberFormat="1" applyFont="1" applyAlignment="1">
      <alignment horizontal="center" vertical="center"/>
    </xf>
    <xf numFmtId="171" fontId="5" fillId="0" borderId="0" xfId="0" applyNumberFormat="1" applyFont="1" applyAlignment="1">
      <alignment horizontal="center"/>
    </xf>
    <xf numFmtId="4" fontId="19" fillId="0" borderId="0" xfId="0" applyNumberFormat="1" applyFont="1" applyAlignment="1" applyProtection="1">
      <alignment horizontal="center"/>
      <protection locked="0"/>
    </xf>
    <xf numFmtId="4" fontId="18" fillId="0" borderId="0" xfId="0" applyNumberFormat="1" applyFont="1" applyAlignment="1" applyProtection="1">
      <alignment horizontal="center"/>
      <protection locked="0"/>
    </xf>
    <xf numFmtId="0" fontId="18" fillId="0" borderId="0" xfId="0" applyFont="1" applyAlignment="1" applyProtection="1">
      <alignment horizontal="center"/>
      <protection locked="0"/>
    </xf>
    <xf numFmtId="3" fontId="19" fillId="0" borderId="0" xfId="0" applyNumberFormat="1" applyFont="1" applyAlignment="1" applyProtection="1">
      <alignment horizontal="center"/>
      <protection locked="0"/>
    </xf>
    <xf numFmtId="169" fontId="18" fillId="0" borderId="0" xfId="0" applyNumberFormat="1" applyFont="1" applyAlignment="1" applyProtection="1">
      <alignment horizontal="center"/>
      <protection locked="0"/>
    </xf>
    <xf numFmtId="1" fontId="18" fillId="0" borderId="0" xfId="0" applyNumberFormat="1" applyFont="1" applyAlignment="1" applyProtection="1">
      <alignment horizontal="center"/>
      <protection locked="0"/>
    </xf>
    <xf numFmtId="4" fontId="22" fillId="0" borderId="0" xfId="0" applyNumberFormat="1" applyFont="1" applyAlignment="1">
      <alignment horizontal="center"/>
    </xf>
    <xf numFmtId="2" fontId="18" fillId="0" borderId="0" xfId="0" applyNumberFormat="1" applyFont="1" applyAlignment="1" applyProtection="1">
      <alignment horizontal="center"/>
      <protection locked="0"/>
    </xf>
    <xf numFmtId="0" fontId="19" fillId="0" borderId="0" xfId="0" applyFont="1" applyAlignment="1" applyProtection="1">
      <alignment horizontal="center"/>
      <protection locked="0"/>
    </xf>
    <xf numFmtId="2" fontId="19" fillId="0" borderId="0" xfId="0" applyNumberFormat="1" applyFont="1" applyAlignment="1" applyProtection="1">
      <alignment horizontal="center"/>
      <protection locked="0"/>
    </xf>
    <xf numFmtId="4" fontId="19" fillId="0" borderId="0" xfId="0" applyNumberFormat="1" applyFont="1" applyAlignment="1">
      <alignment horizontal="center"/>
    </xf>
    <xf numFmtId="4" fontId="18" fillId="0" borderId="0" xfId="0" applyNumberFormat="1" applyFont="1" applyAlignment="1">
      <alignment horizontal="center"/>
    </xf>
    <xf numFmtId="2" fontId="18" fillId="0" borderId="0" xfId="0" applyNumberFormat="1" applyFont="1" applyAlignment="1">
      <alignment horizontal="center"/>
    </xf>
  </cellXfs>
  <cellStyles count="2">
    <cellStyle name="Millares" xfId="1" builtinId="3"/>
    <cellStyle name="Normal" xfId="0" builtinId="0"/>
  </cellStyles>
  <dxfs count="20">
    <dxf>
      <font>
        <b val="0"/>
        <i val="0"/>
        <strike val="0"/>
        <condense val="0"/>
        <extend val="0"/>
        <outline val="0"/>
        <shadow val="0"/>
        <u val="none"/>
        <vertAlign val="baseline"/>
        <sz val="8"/>
        <color theme="1"/>
        <name val="Arial"/>
        <family val="2"/>
        <scheme val="none"/>
      </font>
      <fill>
        <patternFill patternType="solid">
          <fgColor indexed="64"/>
          <bgColor theme="0" tint="-4.9989318521683403E-2"/>
        </patternFill>
      </fill>
      <alignment horizontal="center" vertical="center" textRotation="0" indent="0" justifyLastLine="0" shrinkToFit="0" readingOrder="0"/>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b val="0"/>
        <i val="0"/>
        <strike val="0"/>
        <condense val="0"/>
        <extend val="0"/>
        <outline val="0"/>
        <shadow val="0"/>
        <u val="none"/>
        <vertAlign val="baseline"/>
        <sz val="8"/>
        <color theme="1"/>
        <name val="Arial"/>
        <family val="2"/>
        <scheme val="none"/>
      </font>
      <fill>
        <patternFill patternType="solid">
          <fgColor indexed="64"/>
          <bgColor theme="0" tint="-4.9989318521683403E-2"/>
        </patternFill>
      </fill>
      <alignment horizontal="center" vertical="center" textRotation="0" indent="0" justifyLastLine="0" shrinkToFit="0" readingOrder="0"/>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b val="0"/>
        <i val="0"/>
        <strike val="0"/>
        <condense val="0"/>
        <extend val="0"/>
        <outline val="0"/>
        <shadow val="0"/>
        <u val="none"/>
        <vertAlign val="baseline"/>
        <sz val="8"/>
        <color theme="1"/>
        <name val="Arial"/>
        <family val="2"/>
        <scheme val="none"/>
      </font>
      <fill>
        <patternFill patternType="solid">
          <fgColor indexed="64"/>
          <bgColor theme="0" tint="-4.9989318521683403E-2"/>
        </patternFill>
      </fill>
      <alignment horizontal="center" vertical="center" textRotation="0" indent="0" justifyLastLine="0" shrinkToFit="0" readingOrder="0"/>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b/>
        <i val="0"/>
        <strike val="0"/>
        <condense val="0"/>
        <extend val="0"/>
        <outline val="0"/>
        <shadow val="0"/>
        <u val="none"/>
        <vertAlign val="baseline"/>
        <sz val="8"/>
        <color theme="1"/>
        <name val="Arial"/>
        <family val="2"/>
        <scheme val="none"/>
      </font>
      <fill>
        <patternFill patternType="solid">
          <fgColor indexed="64"/>
          <bgColor theme="0" tint="-4.9989318521683403E-2"/>
        </patternFill>
      </fill>
      <alignment horizontal="left" vertical="center" textRotation="0" wrapText="1" indent="0" justifyLastLine="0" shrinkToFit="0" readingOrder="0"/>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b val="0"/>
        <i val="0"/>
        <strike val="0"/>
        <condense val="0"/>
        <extend val="0"/>
        <outline val="0"/>
        <shadow val="0"/>
        <u val="none"/>
        <vertAlign val="baseline"/>
        <sz val="11"/>
        <color theme="1"/>
        <name val="Arial"/>
        <family val="2"/>
        <scheme val="none"/>
      </font>
      <fill>
        <patternFill patternType="solid">
          <fgColor indexed="64"/>
          <bgColor theme="0" tint="-4.9989318521683403E-2"/>
        </patternFill>
      </fill>
      <alignment horizontal="center" vertical="center" textRotation="0" indent="0" justifyLastLine="0" shrinkToFit="0" readingOrder="0"/>
    </dxf>
    <dxf>
      <border>
        <bottom style="thin">
          <color theme="2" tint="-0.24994659260841701"/>
        </bottom>
      </border>
    </dxf>
    <dxf>
      <font>
        <b val="0"/>
        <i val="0"/>
        <strike val="0"/>
        <condense val="0"/>
        <extend val="0"/>
        <outline val="0"/>
        <shadow val="0"/>
        <u val="none"/>
        <vertAlign val="baseline"/>
        <sz val="10"/>
        <color theme="0"/>
        <name val="Arial"/>
        <family val="2"/>
        <scheme val="none"/>
      </font>
      <fill>
        <patternFill patternType="solid">
          <fgColor indexed="64"/>
          <bgColor rgb="FF4FC6B7"/>
        </patternFill>
      </fill>
      <alignment horizontal="left" vertical="center" textRotation="0" wrapText="0" indent="0" justifyLastLine="0" shrinkToFit="0" readingOrder="0"/>
      <border diagonalUp="0" diagonalDown="0" outline="0">
        <left style="thin">
          <color rgb="FFC9EDE9"/>
        </left>
        <right style="thin">
          <color rgb="FFC9EDE9"/>
        </right>
        <top/>
        <bottom/>
      </border>
    </dxf>
    <dxf>
      <font>
        <strike val="0"/>
        <outline val="0"/>
        <shadow val="0"/>
        <u val="none"/>
        <vertAlign val="baseline"/>
        <sz val="8"/>
        <color theme="1"/>
        <name val="Arial"/>
        <family val="2"/>
        <scheme val="none"/>
      </font>
      <fill>
        <patternFill patternType="none">
          <fgColor indexed="64"/>
          <bgColor theme="0" tint="-4.9989318521683403E-2"/>
        </patternFill>
      </fill>
      <alignment horizontal="left" vertical="center" textRotation="0" wrapText="1" indent="0" justifyLastLine="0" shrinkToFit="0" readingOrder="0"/>
      <border diagonalUp="0" diagonalDown="0">
        <left style="thin">
          <color theme="2" tint="-0.24994659260841701"/>
        </left>
        <right style="thin">
          <color theme="2" tint="-0.24994659260841701"/>
        </right>
        <top style="thin">
          <color theme="2" tint="-0.24994659260841701"/>
        </top>
        <bottom style="thin">
          <color theme="2" tint="-0.24994659260841701"/>
        </bottom>
      </border>
      <protection locked="0" hidden="0"/>
    </dxf>
    <dxf>
      <font>
        <strike val="0"/>
        <outline val="0"/>
        <shadow val="0"/>
        <u val="none"/>
        <vertAlign val="baseline"/>
        <sz val="8"/>
        <color theme="1"/>
        <name val="Arial"/>
        <family val="2"/>
        <scheme val="none"/>
      </font>
      <fill>
        <patternFill patternType="none">
          <fgColor indexed="64"/>
          <bgColor theme="0" tint="-4.9989318521683403E-2"/>
        </patternFill>
      </fill>
      <alignment horizontal="left" vertical="center" textRotation="0" wrapText="1" indent="0" justifyLastLine="0" shrinkToFit="0" readingOrder="0"/>
      <border diagonalUp="0" diagonalDown="0">
        <left style="thin">
          <color theme="2" tint="-0.24994659260841701"/>
        </left>
        <right style="thin">
          <color theme="2" tint="-0.24994659260841701"/>
        </right>
        <top style="thin">
          <color theme="2" tint="-0.24994659260841701"/>
        </top>
        <bottom style="thin">
          <color theme="2" tint="-0.24994659260841701"/>
        </bottom>
      </border>
      <protection locked="0" hidden="0"/>
    </dxf>
    <dxf>
      <font>
        <strike val="0"/>
        <outline val="0"/>
        <shadow val="0"/>
        <u val="none"/>
        <vertAlign val="baseline"/>
        <sz val="8"/>
        <color theme="1"/>
        <name val="Arial"/>
        <family val="2"/>
        <scheme val="none"/>
      </font>
      <numFmt numFmtId="14" formatCode="0.00%"/>
      <fill>
        <patternFill patternType="none">
          <fgColor indexed="64"/>
          <bgColor theme="0" tint="-4.9989318521683403E-2"/>
        </patternFill>
      </fill>
      <alignment horizontal="left" vertical="center" textRotation="0" wrapText="1" indent="0" justifyLastLine="0" shrinkToFit="0" readingOrder="0"/>
      <border diagonalUp="0" diagonalDown="0">
        <left style="thin">
          <color theme="2" tint="-0.24994659260841701"/>
        </left>
        <right style="thin">
          <color theme="2" tint="-0.24994659260841701"/>
        </right>
        <top style="thin">
          <color theme="2" tint="-0.24994659260841701"/>
        </top>
        <bottom style="thin">
          <color theme="2" tint="-0.24994659260841701"/>
        </bottom>
      </border>
      <protection locked="0" hidden="0"/>
    </dxf>
    <dxf>
      <font>
        <strike val="0"/>
        <outline val="0"/>
        <shadow val="0"/>
        <u val="none"/>
        <vertAlign val="baseline"/>
        <sz val="8"/>
        <color theme="1"/>
        <name val="Arial"/>
        <family val="2"/>
        <scheme val="none"/>
      </font>
      <numFmt numFmtId="165" formatCode="#,##0.00\ &quot;€&quot;"/>
      <fill>
        <patternFill patternType="none">
          <fgColor indexed="64"/>
          <bgColor theme="0" tint="-4.9989318521683403E-2"/>
        </patternFill>
      </fill>
      <alignment horizontal="left" vertical="center" textRotation="0" wrapText="1" indent="0" justifyLastLine="0" shrinkToFit="0" readingOrder="0"/>
      <border diagonalUp="0" diagonalDown="0">
        <left style="thin">
          <color theme="2" tint="-0.24994659260841701"/>
        </left>
        <right style="thin">
          <color theme="2" tint="-0.24994659260841701"/>
        </right>
        <top style="thin">
          <color theme="2" tint="-0.24994659260841701"/>
        </top>
        <bottom style="thin">
          <color theme="2" tint="-0.24994659260841701"/>
        </bottom>
      </border>
      <protection locked="0" hidden="0"/>
    </dxf>
    <dxf>
      <font>
        <strike val="0"/>
        <outline val="0"/>
        <shadow val="0"/>
        <u val="none"/>
        <vertAlign val="baseline"/>
        <sz val="8"/>
        <color theme="1"/>
        <name val="Arial"/>
        <family val="2"/>
        <scheme val="none"/>
      </font>
      <numFmt numFmtId="165" formatCode="#,##0.00\ &quot;€&quot;"/>
      <fill>
        <patternFill patternType="none">
          <fgColor indexed="64"/>
          <bgColor theme="0" tint="-4.9989318521683403E-2"/>
        </patternFill>
      </fill>
      <alignment horizontal="left" vertical="center" textRotation="0" wrapText="1" indent="0" justifyLastLine="0" shrinkToFit="0" readingOrder="0"/>
      <border diagonalUp="0" diagonalDown="0">
        <left style="thin">
          <color theme="2" tint="-0.24994659260841701"/>
        </left>
        <right style="thin">
          <color theme="2" tint="-0.24994659260841701"/>
        </right>
        <top style="thin">
          <color theme="2" tint="-0.24994659260841701"/>
        </top>
        <bottom style="thin">
          <color theme="2" tint="-0.24994659260841701"/>
        </bottom>
      </border>
      <protection locked="0" hidden="0"/>
    </dxf>
    <dxf>
      <font>
        <strike val="0"/>
        <outline val="0"/>
        <shadow val="0"/>
        <u val="none"/>
        <vertAlign val="baseline"/>
        <sz val="8"/>
        <color theme="1"/>
        <name val="Arial"/>
        <family val="2"/>
        <scheme val="none"/>
      </font>
      <fill>
        <patternFill patternType="none">
          <fgColor indexed="64"/>
          <bgColor theme="0" tint="-4.9989318521683403E-2"/>
        </patternFill>
      </fill>
      <alignment horizontal="left" vertical="center" textRotation="0" wrapText="1" indent="0" justifyLastLine="0" shrinkToFit="0" readingOrder="0"/>
      <border diagonalUp="0" diagonalDown="0">
        <left style="thin">
          <color theme="2" tint="-0.24994659260841701"/>
        </left>
        <right style="thin">
          <color theme="2" tint="-0.24994659260841701"/>
        </right>
        <top style="thin">
          <color theme="2" tint="-0.24994659260841701"/>
        </top>
        <bottom style="thin">
          <color theme="2" tint="-0.24994659260841701"/>
        </bottom>
      </border>
    </dxf>
    <dxf>
      <font>
        <strike val="0"/>
        <outline val="0"/>
        <shadow val="0"/>
        <u val="none"/>
        <vertAlign val="baseline"/>
        <sz val="8"/>
        <color theme="1"/>
        <name val="Arial"/>
        <family val="2"/>
        <scheme val="none"/>
      </font>
      <fill>
        <patternFill patternType="none">
          <fgColor indexed="64"/>
          <bgColor theme="0" tint="-4.9989318521683403E-2"/>
        </patternFill>
      </fill>
      <alignment horizontal="left" vertical="center" textRotation="0" wrapText="1" indent="0" justifyLastLine="0" shrinkToFit="0" readingOrder="0"/>
      <border diagonalUp="0" diagonalDown="0">
        <left style="thin">
          <color theme="2" tint="-0.24994659260841701"/>
        </left>
        <right style="thin">
          <color theme="2" tint="-0.24994659260841701"/>
        </right>
        <top style="thin">
          <color theme="2" tint="-0.24994659260841701"/>
        </top>
        <bottom style="thin">
          <color theme="2" tint="-0.24994659260841701"/>
        </bottom>
      </border>
    </dxf>
    <dxf>
      <font>
        <strike val="0"/>
        <outline val="0"/>
        <shadow val="0"/>
        <u val="none"/>
        <vertAlign val="baseline"/>
        <sz val="8"/>
        <color theme="1"/>
        <name val="Arial"/>
        <family val="2"/>
        <scheme val="none"/>
      </font>
      <fill>
        <patternFill patternType="none">
          <fgColor indexed="64"/>
          <bgColor theme="0" tint="-4.9989318521683403E-2"/>
        </patternFill>
      </fill>
      <alignment horizontal="left" vertical="center" textRotation="0" wrapText="1" indent="0" justifyLastLine="0" shrinkToFit="0" readingOrder="0"/>
      <border diagonalUp="0" diagonalDown="0">
        <left style="thin">
          <color theme="2" tint="-0.24994659260841701"/>
        </left>
        <right style="thin">
          <color theme="2" tint="-0.24994659260841701"/>
        </right>
        <top style="thin">
          <color theme="2" tint="-0.24994659260841701"/>
        </top>
        <bottom style="thin">
          <color theme="2" tint="-0.24994659260841701"/>
        </bottom>
      </border>
    </dxf>
    <dxf>
      <font>
        <strike val="0"/>
        <outline val="0"/>
        <shadow val="0"/>
        <u val="none"/>
        <vertAlign val="baseline"/>
        <sz val="8"/>
        <color theme="1"/>
        <name val="Arial"/>
        <family val="2"/>
        <scheme val="none"/>
      </font>
      <fill>
        <patternFill patternType="none">
          <fgColor indexed="64"/>
          <bgColor theme="0" tint="-4.9989318521683403E-2"/>
        </patternFill>
      </fill>
      <alignment horizontal="left" vertical="center" textRotation="0" wrapText="1" indent="0" justifyLastLine="0" shrinkToFit="0" readingOrder="0"/>
      <border diagonalUp="0" diagonalDown="0">
        <left style="thin">
          <color theme="2" tint="-0.24994659260841701"/>
        </left>
        <right style="thin">
          <color theme="2" tint="-0.24994659260841701"/>
        </right>
        <top style="thin">
          <color theme="2" tint="-0.24994659260841701"/>
        </top>
        <bottom style="thin">
          <color theme="2" tint="-0.24994659260841701"/>
        </bottom>
      </border>
    </dxf>
    <dxf>
      <font>
        <b/>
        <strike val="0"/>
        <outline val="0"/>
        <shadow val="0"/>
        <u val="none"/>
        <vertAlign val="baseline"/>
        <sz val="8"/>
        <color theme="1"/>
        <name val="Arial"/>
        <family val="2"/>
        <scheme val="none"/>
      </font>
      <fill>
        <patternFill patternType="none">
          <fgColor indexed="64"/>
          <bgColor theme="0" tint="-4.9989318521683403E-2"/>
        </patternFill>
      </fill>
      <alignment horizontal="left" vertical="center" textRotation="0" wrapText="1" indent="0" justifyLastLine="0" shrinkToFit="0" readingOrder="0"/>
      <border diagonalUp="0" diagonalDown="0">
        <left style="thin">
          <color theme="2" tint="-0.24994659260841701"/>
        </left>
        <right style="thin">
          <color theme="2" tint="-0.24994659260841701"/>
        </right>
        <top style="thin">
          <color theme="2" tint="-0.24994659260841701"/>
        </top>
        <bottom style="thin">
          <color theme="2" tint="-0.24994659260841701"/>
        </bottom>
      </border>
    </dxf>
    <dxf>
      <font>
        <strike val="0"/>
        <outline val="0"/>
        <shadow val="0"/>
        <u val="none"/>
        <vertAlign val="baseline"/>
        <sz val="8"/>
        <color theme="1"/>
        <name val="Arial"/>
        <family val="2"/>
        <scheme val="none"/>
      </font>
      <fill>
        <patternFill patternType="none">
          <fgColor indexed="64"/>
          <bgColor theme="0" tint="-4.9989318521683403E-2"/>
        </patternFill>
      </fill>
      <alignment horizontal="left" vertical="center" textRotation="0" wrapText="1" indent="0" justifyLastLine="0" shrinkToFit="0" readingOrder="0"/>
    </dxf>
    <dxf>
      <border>
        <bottom style="thin">
          <color rgb="FFC9EDE9"/>
        </bottom>
      </border>
    </dxf>
    <dxf>
      <font>
        <b/>
        <i val="0"/>
        <strike val="0"/>
        <condense val="0"/>
        <extend val="0"/>
        <outline val="0"/>
        <shadow val="0"/>
        <u val="none"/>
        <vertAlign val="baseline"/>
        <sz val="9"/>
        <color theme="0"/>
        <name val="Arial"/>
        <family val="2"/>
        <scheme val="none"/>
      </font>
      <fill>
        <patternFill patternType="solid">
          <fgColor indexed="64"/>
          <bgColor rgb="FF4FC6B7"/>
        </patternFill>
      </fill>
      <alignment horizontal="left" vertical="center" textRotation="0" wrapText="1" indent="0" justifyLastLine="0" shrinkToFit="0" readingOrder="0"/>
      <border diagonalUp="0" diagonalDown="0" outline="0">
        <left style="thin">
          <color rgb="FFC9EDE9"/>
        </left>
        <right style="thin">
          <color rgb="FFC9EDE9"/>
        </right>
        <top/>
        <bottom/>
      </border>
    </dxf>
  </dxfs>
  <tableStyles count="0" defaultTableStyle="TableStyleMedium2" defaultPivotStyle="PivotStyleLight16"/>
  <colors>
    <mruColors>
      <color rgb="FFEE2536"/>
      <color rgb="FFFFDD15"/>
      <color rgb="FF492A4C"/>
      <color rgb="FFECF9E7"/>
      <color rgb="FFFEF7E6"/>
      <color rgb="FFF6F0FA"/>
      <color rgb="FFEFE2F6"/>
      <color rgb="FFDBC0EA"/>
      <color rgb="FFFDE7B5"/>
      <color rgb="FFD5D7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205740</xdr:colOff>
      <xdr:row>0</xdr:row>
      <xdr:rowOff>167640</xdr:rowOff>
    </xdr:from>
    <xdr:to>
      <xdr:col>2</xdr:col>
      <xdr:colOff>1212</xdr:colOff>
      <xdr:row>2</xdr:row>
      <xdr:rowOff>101553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740" y="167640"/>
          <a:ext cx="900372" cy="3758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547228</xdr:colOff>
      <xdr:row>48</xdr:row>
      <xdr:rowOff>119564</xdr:rowOff>
    </xdr:from>
    <xdr:ext cx="944822" cy="377143"/>
    <xdr:pic>
      <xdr:nvPicPr>
        <xdr:cNvPr id="3" name="Imagen 2">
          <a:extLst>
            <a:ext uri="{FF2B5EF4-FFF2-40B4-BE49-F238E27FC236}">
              <a16:creationId xmlns:a16="http://schemas.microsoft.com/office/drawing/2014/main" id="{02550C44-41BC-4266-B96C-AEF4B9D62A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7228" y="12654036"/>
          <a:ext cx="944822" cy="377143"/>
        </a:xfrm>
        <a:prstGeom prst="rect">
          <a:avLst/>
        </a:prstGeom>
      </xdr:spPr>
    </xdr:pic>
    <xdr:clientData/>
  </xdr:oneCellAnchor>
  <xdr:twoCellAnchor editAs="oneCell">
    <xdr:from>
      <xdr:col>0</xdr:col>
      <xdr:colOff>572228</xdr:colOff>
      <xdr:row>92</xdr:row>
      <xdr:rowOff>135405</xdr:rowOff>
    </xdr:from>
    <xdr:to>
      <xdr:col>2</xdr:col>
      <xdr:colOff>5749</xdr:colOff>
      <xdr:row>94</xdr:row>
      <xdr:rowOff>156948</xdr:rowOff>
    </xdr:to>
    <xdr:pic>
      <xdr:nvPicPr>
        <xdr:cNvPr id="4" name="Imagen 3">
          <a:extLst>
            <a:ext uri="{FF2B5EF4-FFF2-40B4-BE49-F238E27FC236}">
              <a16:creationId xmlns:a16="http://schemas.microsoft.com/office/drawing/2014/main" id="{4692E915-BED8-4271-A629-4CAA3CF68B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2228" y="22610124"/>
          <a:ext cx="957521" cy="398262"/>
        </a:xfrm>
        <a:prstGeom prst="rect">
          <a:avLst/>
        </a:prstGeom>
      </xdr:spPr>
    </xdr:pic>
    <xdr:clientData/>
  </xdr:twoCellAnchor>
  <xdr:oneCellAnchor>
    <xdr:from>
      <xdr:col>1</xdr:col>
      <xdr:colOff>248292</xdr:colOff>
      <xdr:row>0</xdr:row>
      <xdr:rowOff>111304</xdr:rowOff>
    </xdr:from>
    <xdr:ext cx="1088391" cy="454617"/>
    <xdr:pic>
      <xdr:nvPicPr>
        <xdr:cNvPr id="5" name="Imagen 4">
          <a:extLst>
            <a:ext uri="{FF2B5EF4-FFF2-40B4-BE49-F238E27FC236}">
              <a16:creationId xmlns:a16="http://schemas.microsoft.com/office/drawing/2014/main" id="{24BEBEDF-4E5C-44DE-B181-7FD404100E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168" y="111304"/>
          <a:ext cx="1088391" cy="454617"/>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xdr:col>
      <xdr:colOff>217170</xdr:colOff>
      <xdr:row>0</xdr:row>
      <xdr:rowOff>52070</xdr:rowOff>
    </xdr:from>
    <xdr:ext cx="1048099" cy="488950"/>
    <xdr:pic>
      <xdr:nvPicPr>
        <xdr:cNvPr id="2" name="Imagen 1">
          <a:extLst>
            <a:ext uri="{FF2B5EF4-FFF2-40B4-BE49-F238E27FC236}">
              <a16:creationId xmlns:a16="http://schemas.microsoft.com/office/drawing/2014/main" id="{DCF155DC-DE99-4DEB-9909-56FF262521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9650" y="52070"/>
          <a:ext cx="1048099" cy="48895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264503</xdr:colOff>
      <xdr:row>0</xdr:row>
      <xdr:rowOff>135890</xdr:rowOff>
    </xdr:from>
    <xdr:ext cx="906437" cy="427943"/>
    <xdr:pic>
      <xdr:nvPicPr>
        <xdr:cNvPr id="2" name="Imagen 1">
          <a:extLst>
            <a:ext uri="{FF2B5EF4-FFF2-40B4-BE49-F238E27FC236}">
              <a16:creationId xmlns:a16="http://schemas.microsoft.com/office/drawing/2014/main" id="{4E98D885-0A51-45BA-92DA-17A76A3B7F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6983" y="135890"/>
          <a:ext cx="906437" cy="427943"/>
        </a:xfrm>
        <a:prstGeom prst="rect">
          <a:avLst/>
        </a:prstGeom>
      </xdr:spPr>
    </xdr:pic>
    <xdr:clientData/>
  </xdr:oneCellAnchor>
  <xdr:twoCellAnchor>
    <xdr:from>
      <xdr:col>1</xdr:col>
      <xdr:colOff>1242060</xdr:colOff>
      <xdr:row>0</xdr:row>
      <xdr:rowOff>156210</xdr:rowOff>
    </xdr:from>
    <xdr:to>
      <xdr:col>3</xdr:col>
      <xdr:colOff>579120</xdr:colOff>
      <xdr:row>2</xdr:row>
      <xdr:rowOff>114300</xdr:rowOff>
    </xdr:to>
    <xdr:sp macro="" textlink="">
      <xdr:nvSpPr>
        <xdr:cNvPr id="3" name="CuadroTexto 2">
          <a:extLst>
            <a:ext uri="{FF2B5EF4-FFF2-40B4-BE49-F238E27FC236}">
              <a16:creationId xmlns:a16="http://schemas.microsoft.com/office/drawing/2014/main" id="{CF92111A-57B2-F532-FF6D-F363D3478832}"/>
            </a:ext>
          </a:extLst>
        </xdr:cNvPr>
        <xdr:cNvSpPr txBox="1"/>
      </xdr:nvSpPr>
      <xdr:spPr>
        <a:xfrm>
          <a:off x="2034540" y="156210"/>
          <a:ext cx="3192780" cy="331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a:solidFill>
                <a:srgbClr val="EE2536"/>
              </a:solidFill>
              <a:latin typeface="Arial" panose="020B0604020202020204" pitchFamily="34" charset="0"/>
              <a:cs typeface="Arial" panose="020B0604020202020204" pitchFamily="34" charset="0"/>
            </a:rPr>
            <a:t>ESPAÑA: RESIDUOS</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609943</xdr:colOff>
      <xdr:row>0</xdr:row>
      <xdr:rowOff>119380</xdr:rowOff>
    </xdr:from>
    <xdr:ext cx="906437" cy="408893"/>
    <xdr:pic>
      <xdr:nvPicPr>
        <xdr:cNvPr id="2" name="Imagen 1">
          <a:extLst>
            <a:ext uri="{FF2B5EF4-FFF2-40B4-BE49-F238E27FC236}">
              <a16:creationId xmlns:a16="http://schemas.microsoft.com/office/drawing/2014/main" id="{882B2F09-38CB-4F76-94F0-18560ADD80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943" y="119380"/>
          <a:ext cx="906437" cy="408893"/>
        </a:xfrm>
        <a:prstGeom prst="rect">
          <a:avLst/>
        </a:prstGeom>
      </xdr:spPr>
    </xdr:pic>
    <xdr:clientData/>
  </xdr:oneCellAnchor>
  <xdr:twoCellAnchor>
    <xdr:from>
      <xdr:col>1</xdr:col>
      <xdr:colOff>1584960</xdr:colOff>
      <xdr:row>0</xdr:row>
      <xdr:rowOff>160020</xdr:rowOff>
    </xdr:from>
    <xdr:to>
      <xdr:col>4</xdr:col>
      <xdr:colOff>106680</xdr:colOff>
      <xdr:row>2</xdr:row>
      <xdr:rowOff>118110</xdr:rowOff>
    </xdr:to>
    <xdr:sp macro="" textlink="">
      <xdr:nvSpPr>
        <xdr:cNvPr id="3" name="CuadroTexto 2">
          <a:extLst>
            <a:ext uri="{FF2B5EF4-FFF2-40B4-BE49-F238E27FC236}">
              <a16:creationId xmlns:a16="http://schemas.microsoft.com/office/drawing/2014/main" id="{8D59F594-73AE-463F-9969-8676234D75DC}"/>
            </a:ext>
          </a:extLst>
        </xdr:cNvPr>
        <xdr:cNvSpPr txBox="1"/>
      </xdr:nvSpPr>
      <xdr:spPr>
        <a:xfrm>
          <a:off x="2377440" y="160020"/>
          <a:ext cx="3192780" cy="331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a:solidFill>
                <a:srgbClr val="EE2536"/>
              </a:solidFill>
              <a:latin typeface="Arial" panose="020B0604020202020204" pitchFamily="34" charset="0"/>
              <a:cs typeface="Arial" panose="020B0604020202020204" pitchFamily="34" charset="0"/>
            </a:rPr>
            <a:t>ESPAÑA: CONSUMOS</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1</xdr:col>
      <xdr:colOff>540093</xdr:colOff>
      <xdr:row>0</xdr:row>
      <xdr:rowOff>146050</xdr:rowOff>
    </xdr:from>
    <xdr:ext cx="915612" cy="380953"/>
    <xdr:pic>
      <xdr:nvPicPr>
        <xdr:cNvPr id="2" name="Imagen 1">
          <a:extLst>
            <a:ext uri="{FF2B5EF4-FFF2-40B4-BE49-F238E27FC236}">
              <a16:creationId xmlns:a16="http://schemas.microsoft.com/office/drawing/2014/main" id="{94CCFE6E-DEDF-460D-AAB6-6FB689E77C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8823" y="147320"/>
          <a:ext cx="915612" cy="380953"/>
        </a:xfrm>
        <a:prstGeom prst="rect">
          <a:avLst/>
        </a:prstGeom>
      </xdr:spPr>
    </xdr:pic>
    <xdr:clientData/>
  </xdr:oneCellAnchor>
  <xdr:twoCellAnchor>
    <xdr:from>
      <xdr:col>1</xdr:col>
      <xdr:colOff>1470660</xdr:colOff>
      <xdr:row>1</xdr:row>
      <xdr:rowOff>15240</xdr:rowOff>
    </xdr:from>
    <xdr:to>
      <xdr:col>2</xdr:col>
      <xdr:colOff>541020</xdr:colOff>
      <xdr:row>2</xdr:row>
      <xdr:rowOff>148590</xdr:rowOff>
    </xdr:to>
    <xdr:sp macro="" textlink="">
      <xdr:nvSpPr>
        <xdr:cNvPr id="3" name="CuadroTexto 2">
          <a:extLst>
            <a:ext uri="{FF2B5EF4-FFF2-40B4-BE49-F238E27FC236}">
              <a16:creationId xmlns:a16="http://schemas.microsoft.com/office/drawing/2014/main" id="{82C4E14B-6C40-4837-9898-CADDB5552DE5}"/>
            </a:ext>
          </a:extLst>
        </xdr:cNvPr>
        <xdr:cNvSpPr txBox="1"/>
      </xdr:nvSpPr>
      <xdr:spPr>
        <a:xfrm>
          <a:off x="2217420" y="190500"/>
          <a:ext cx="3192780" cy="331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a:solidFill>
                <a:srgbClr val="EE2536"/>
              </a:solidFill>
              <a:latin typeface="Arial" panose="020B0604020202020204" pitchFamily="34" charset="0"/>
              <a:cs typeface="Arial" panose="020B0604020202020204" pitchFamily="34" charset="0"/>
            </a:rPr>
            <a:t>ESPAÑA: EMISIONES</a:t>
          </a: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1</xdr:col>
      <xdr:colOff>1530693</xdr:colOff>
      <xdr:row>0</xdr:row>
      <xdr:rowOff>124460</xdr:rowOff>
    </xdr:from>
    <xdr:ext cx="897547" cy="394498"/>
    <xdr:pic>
      <xdr:nvPicPr>
        <xdr:cNvPr id="2" name="Imagen 1">
          <a:extLst>
            <a:ext uri="{FF2B5EF4-FFF2-40B4-BE49-F238E27FC236}">
              <a16:creationId xmlns:a16="http://schemas.microsoft.com/office/drawing/2014/main" id="{956B956A-8BD8-43E4-A7AE-23F5F37D76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92693" y="124460"/>
          <a:ext cx="897547" cy="394498"/>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1</xdr:col>
      <xdr:colOff>612140</xdr:colOff>
      <xdr:row>0</xdr:row>
      <xdr:rowOff>147320</xdr:rowOff>
    </xdr:from>
    <xdr:ext cx="944822" cy="377143"/>
    <xdr:pic>
      <xdr:nvPicPr>
        <xdr:cNvPr id="2" name="Imagen 1">
          <a:extLst>
            <a:ext uri="{FF2B5EF4-FFF2-40B4-BE49-F238E27FC236}">
              <a16:creationId xmlns:a16="http://schemas.microsoft.com/office/drawing/2014/main" id="{323C5089-ED6E-4FE3-98F2-2A6D519B82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9860" y="147320"/>
          <a:ext cx="944822" cy="377143"/>
        </a:xfrm>
        <a:prstGeom prst="rect">
          <a:avLst/>
        </a:prstGeom>
      </xdr:spPr>
    </xdr:pic>
    <xdr:clientData/>
  </xdr:oneCellAnchor>
  <xdr:twoCellAnchor>
    <xdr:from>
      <xdr:col>2</xdr:col>
      <xdr:colOff>0</xdr:colOff>
      <xdr:row>1</xdr:row>
      <xdr:rowOff>0</xdr:rowOff>
    </xdr:from>
    <xdr:to>
      <xdr:col>4</xdr:col>
      <xdr:colOff>312420</xdr:colOff>
      <xdr:row>2</xdr:row>
      <xdr:rowOff>133350</xdr:rowOff>
    </xdr:to>
    <xdr:sp macro="" textlink="">
      <xdr:nvSpPr>
        <xdr:cNvPr id="3" name="CuadroTexto 2">
          <a:extLst>
            <a:ext uri="{FF2B5EF4-FFF2-40B4-BE49-F238E27FC236}">
              <a16:creationId xmlns:a16="http://schemas.microsoft.com/office/drawing/2014/main" id="{08648F18-E55A-405B-ADAD-F0FB41A99540}"/>
            </a:ext>
          </a:extLst>
        </xdr:cNvPr>
        <xdr:cNvSpPr txBox="1"/>
      </xdr:nvSpPr>
      <xdr:spPr>
        <a:xfrm>
          <a:off x="2301240" y="175260"/>
          <a:ext cx="3192780" cy="331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a:solidFill>
                <a:srgbClr val="EE2536"/>
              </a:solidFill>
              <a:latin typeface="Arial" panose="020B0604020202020204" pitchFamily="34" charset="0"/>
              <a:cs typeface="Arial" panose="020B0604020202020204" pitchFamily="34" charset="0"/>
            </a:rPr>
            <a:t>ESPAÑA: BUEN GOBIERNO</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1</xdr:row>
      <xdr:rowOff>12700</xdr:rowOff>
    </xdr:from>
    <xdr:to>
      <xdr:col>0</xdr:col>
      <xdr:colOff>1064202</xdr:colOff>
      <xdr:row>3</xdr:row>
      <xdr:rowOff>41863</xdr:rowOff>
    </xdr:to>
    <xdr:pic>
      <xdr:nvPicPr>
        <xdr:cNvPr id="2" name="Imagen 1">
          <a:extLst>
            <a:ext uri="{FF2B5EF4-FFF2-40B4-BE49-F238E27FC236}">
              <a16:creationId xmlns:a16="http://schemas.microsoft.com/office/drawing/2014/main" id="{77B319C5-AC0C-409D-975C-180162B38F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196850"/>
          <a:ext cx="904182" cy="3809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911802</xdr:colOff>
      <xdr:row>3</xdr:row>
      <xdr:rowOff>27893</xdr:rowOff>
    </xdr:to>
    <xdr:pic>
      <xdr:nvPicPr>
        <xdr:cNvPr id="3" name="Imagen 2">
          <a:extLst>
            <a:ext uri="{FF2B5EF4-FFF2-40B4-BE49-F238E27FC236}">
              <a16:creationId xmlns:a16="http://schemas.microsoft.com/office/drawing/2014/main" id="{99638EDE-42BC-4AB9-8D58-5A6CD2E56A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173182"/>
          <a:ext cx="911802" cy="3742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196850</xdr:colOff>
      <xdr:row>0</xdr:row>
      <xdr:rowOff>152400</xdr:rowOff>
    </xdr:from>
    <xdr:to>
      <xdr:col>1</xdr:col>
      <xdr:colOff>353002</xdr:colOff>
      <xdr:row>2</xdr:row>
      <xdr:rowOff>161243</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850" y="152400"/>
          <a:ext cx="919422" cy="365713"/>
        </a:xfrm>
        <a:prstGeom prst="rect">
          <a:avLst/>
        </a:prstGeom>
      </xdr:spPr>
    </xdr:pic>
    <xdr:clientData/>
  </xdr:twoCellAnchor>
  <xdr:twoCellAnchor>
    <xdr:from>
      <xdr:col>1</xdr:col>
      <xdr:colOff>1746251</xdr:colOff>
      <xdr:row>4</xdr:row>
      <xdr:rowOff>44450</xdr:rowOff>
    </xdr:from>
    <xdr:to>
      <xdr:col>2</xdr:col>
      <xdr:colOff>908050</xdr:colOff>
      <xdr:row>5</xdr:row>
      <xdr:rowOff>127000</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2508251" y="755650"/>
          <a:ext cx="977899" cy="260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bg1"/>
              </a:solidFill>
              <a:latin typeface="Arial" panose="020B0604020202020204" pitchFamily="34" charset="0"/>
              <a:ea typeface="+mn-ea"/>
              <a:cs typeface="Arial" panose="020B0604020202020204" pitchFamily="34" charset="0"/>
            </a:rPr>
            <a:t>Tipo</a:t>
          </a:r>
        </a:p>
      </xdr:txBody>
    </xdr:sp>
    <xdr:clientData/>
  </xdr:twoCellAnchor>
  <xdr:twoCellAnchor>
    <xdr:from>
      <xdr:col>1</xdr:col>
      <xdr:colOff>114299</xdr:colOff>
      <xdr:row>4</xdr:row>
      <xdr:rowOff>44450</xdr:rowOff>
    </xdr:from>
    <xdr:to>
      <xdr:col>1</xdr:col>
      <xdr:colOff>1263650</xdr:colOff>
      <xdr:row>5</xdr:row>
      <xdr:rowOff>127000</xdr:rowOff>
    </xdr:to>
    <xdr:sp macro="" textlink="">
      <xdr:nvSpPr>
        <xdr:cNvPr id="5" name="CuadroTexto 4">
          <a:extLst>
            <a:ext uri="{FF2B5EF4-FFF2-40B4-BE49-F238E27FC236}">
              <a16:creationId xmlns:a16="http://schemas.microsoft.com/office/drawing/2014/main" id="{00000000-0008-0000-0200-000005000000}"/>
            </a:ext>
          </a:extLst>
        </xdr:cNvPr>
        <xdr:cNvSpPr txBox="1"/>
      </xdr:nvSpPr>
      <xdr:spPr>
        <a:xfrm>
          <a:off x="876299" y="755650"/>
          <a:ext cx="1149351" cy="260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bg1"/>
              </a:solidFill>
              <a:latin typeface="Arial" panose="020B0604020202020204" pitchFamily="34" charset="0"/>
              <a:cs typeface="Arial" panose="020B0604020202020204" pitchFamily="34" charset="0"/>
            </a:rPr>
            <a:t>Certificación</a:t>
          </a:r>
        </a:p>
      </xdr:txBody>
    </xdr:sp>
    <xdr:clientData/>
  </xdr:twoCellAnchor>
  <xdr:twoCellAnchor>
    <xdr:from>
      <xdr:col>3</xdr:col>
      <xdr:colOff>450850</xdr:colOff>
      <xdr:row>4</xdr:row>
      <xdr:rowOff>50800</xdr:rowOff>
    </xdr:from>
    <xdr:to>
      <xdr:col>4</xdr:col>
      <xdr:colOff>1031875</xdr:colOff>
      <xdr:row>5</xdr:row>
      <xdr:rowOff>133350</xdr:rowOff>
    </xdr:to>
    <xdr:sp macro="" textlink="">
      <xdr:nvSpPr>
        <xdr:cNvPr id="7" name="CuadroTexto 6">
          <a:extLst>
            <a:ext uri="{FF2B5EF4-FFF2-40B4-BE49-F238E27FC236}">
              <a16:creationId xmlns:a16="http://schemas.microsoft.com/office/drawing/2014/main" id="{00000000-0008-0000-0200-000007000000}"/>
            </a:ext>
          </a:extLst>
        </xdr:cNvPr>
        <xdr:cNvSpPr txBox="1"/>
      </xdr:nvSpPr>
      <xdr:spPr>
        <a:xfrm>
          <a:off x="4946650" y="762000"/>
          <a:ext cx="1108075" cy="260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bg1"/>
              </a:solidFill>
              <a:latin typeface="Arial" panose="020B0604020202020204" pitchFamily="34" charset="0"/>
              <a:ea typeface="+mn-ea"/>
              <a:cs typeface="Arial" panose="020B0604020202020204" pitchFamily="34" charset="0"/>
            </a:rPr>
            <a:t>Alcance</a:t>
          </a:r>
        </a:p>
      </xdr:txBody>
    </xdr:sp>
    <xdr:clientData/>
  </xdr:twoCellAnchor>
  <xdr:twoCellAnchor>
    <xdr:from>
      <xdr:col>5</xdr:col>
      <xdr:colOff>716280</xdr:colOff>
      <xdr:row>4</xdr:row>
      <xdr:rowOff>53340</xdr:rowOff>
    </xdr:from>
    <xdr:to>
      <xdr:col>6</xdr:col>
      <xdr:colOff>2475057</xdr:colOff>
      <xdr:row>5</xdr:row>
      <xdr:rowOff>122670</xdr:rowOff>
    </xdr:to>
    <xdr:sp macro="" textlink="">
      <xdr:nvSpPr>
        <xdr:cNvPr id="4" name="CuadroTexto 3">
          <a:extLst>
            <a:ext uri="{FF2B5EF4-FFF2-40B4-BE49-F238E27FC236}">
              <a16:creationId xmlns:a16="http://schemas.microsoft.com/office/drawing/2014/main" id="{65C06B0C-92C5-4DE7-A77D-268ADD83CB69}"/>
            </a:ext>
          </a:extLst>
        </xdr:cNvPr>
        <xdr:cNvSpPr txBox="1"/>
      </xdr:nvSpPr>
      <xdr:spPr>
        <a:xfrm>
          <a:off x="9158894" y="774931"/>
          <a:ext cx="2523663" cy="249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bg1"/>
              </a:solidFill>
              <a:latin typeface="Arial" panose="020B0604020202020204" pitchFamily="34" charset="0"/>
              <a:ea typeface="+mn-ea"/>
              <a:cs typeface="Arial" panose="020B0604020202020204" pitchFamily="34" charset="0"/>
            </a:rPr>
            <a:t>Línea</a:t>
          </a:r>
          <a:r>
            <a:rPr lang="es-ES" sz="1100" b="1" baseline="0">
              <a:solidFill>
                <a:schemeClr val="bg1"/>
              </a:solidFill>
              <a:latin typeface="Arial" panose="020B0604020202020204" pitchFamily="34" charset="0"/>
              <a:ea typeface="+mn-ea"/>
              <a:cs typeface="Arial" panose="020B0604020202020204" pitchFamily="34" charset="0"/>
            </a:rPr>
            <a:t> de Negocio / Estación</a:t>
          </a:r>
          <a:endParaRPr lang="es-ES" sz="1100" b="1">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6</xdr:col>
      <xdr:colOff>2672333</xdr:colOff>
      <xdr:row>4</xdr:row>
      <xdr:rowOff>36820</xdr:rowOff>
    </xdr:from>
    <xdr:to>
      <xdr:col>8</xdr:col>
      <xdr:colOff>324278</xdr:colOff>
      <xdr:row>5</xdr:row>
      <xdr:rowOff>101763</xdr:rowOff>
    </xdr:to>
    <xdr:sp macro="" textlink="">
      <xdr:nvSpPr>
        <xdr:cNvPr id="6" name="CuadroTexto 5">
          <a:extLst>
            <a:ext uri="{FF2B5EF4-FFF2-40B4-BE49-F238E27FC236}">
              <a16:creationId xmlns:a16="http://schemas.microsoft.com/office/drawing/2014/main" id="{EA412F11-AE1F-40B9-82C1-1874DB5E88C9}"/>
            </a:ext>
          </a:extLst>
        </xdr:cNvPr>
        <xdr:cNvSpPr txBox="1"/>
      </xdr:nvSpPr>
      <xdr:spPr>
        <a:xfrm>
          <a:off x="11871896" y="735320"/>
          <a:ext cx="2462070" cy="239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bg1"/>
              </a:solidFill>
              <a:latin typeface="Arial" panose="020B0604020202020204" pitchFamily="34" charset="0"/>
              <a:ea typeface="+mn-ea"/>
              <a:cs typeface="Arial" panose="020B0604020202020204" pitchFamily="34" charset="0"/>
            </a:rPr>
            <a:t>Vigencia</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137160</xdr:colOff>
      <xdr:row>3</xdr:row>
      <xdr:rowOff>15240</xdr:rowOff>
    </xdr:from>
    <xdr:to>
      <xdr:col>1</xdr:col>
      <xdr:colOff>1051560</xdr:colOff>
      <xdr:row>3</xdr:row>
      <xdr:rowOff>205740</xdr:rowOff>
    </xdr:to>
    <xdr:sp macro="" textlink="">
      <xdr:nvSpPr>
        <xdr:cNvPr id="2" name="CuadroTexto 1">
          <a:extLst>
            <a:ext uri="{FF2B5EF4-FFF2-40B4-BE49-F238E27FC236}">
              <a16:creationId xmlns:a16="http://schemas.microsoft.com/office/drawing/2014/main" id="{C953A4F6-BC0D-4896-9ED1-CE9BE1B8F453}"/>
            </a:ext>
          </a:extLst>
        </xdr:cNvPr>
        <xdr:cNvSpPr txBox="1"/>
      </xdr:nvSpPr>
      <xdr:spPr>
        <a:xfrm>
          <a:off x="929640" y="563880"/>
          <a:ext cx="65532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bg1"/>
              </a:solidFill>
            </a:rPr>
            <a:t>AMBICIÓN</a:t>
          </a:r>
        </a:p>
      </xdr:txBody>
    </xdr:sp>
    <xdr:clientData/>
  </xdr:twoCellAnchor>
  <xdr:twoCellAnchor>
    <xdr:from>
      <xdr:col>1</xdr:col>
      <xdr:colOff>1897380</xdr:colOff>
      <xdr:row>2</xdr:row>
      <xdr:rowOff>167640</xdr:rowOff>
    </xdr:from>
    <xdr:to>
      <xdr:col>2</xdr:col>
      <xdr:colOff>1394460</xdr:colOff>
      <xdr:row>3</xdr:row>
      <xdr:rowOff>228600</xdr:rowOff>
    </xdr:to>
    <xdr:sp macro="" textlink="">
      <xdr:nvSpPr>
        <xdr:cNvPr id="3" name="CuadroTexto 2">
          <a:extLst>
            <a:ext uri="{FF2B5EF4-FFF2-40B4-BE49-F238E27FC236}">
              <a16:creationId xmlns:a16="http://schemas.microsoft.com/office/drawing/2014/main" id="{16E97105-BCB4-4175-8EE9-37DD5AFC9D8A}"/>
            </a:ext>
          </a:extLst>
        </xdr:cNvPr>
        <xdr:cNvSpPr txBox="1"/>
      </xdr:nvSpPr>
      <xdr:spPr>
        <a:xfrm>
          <a:off x="1584960" y="533400"/>
          <a:ext cx="792480" cy="198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bg1"/>
              </a:solidFill>
            </a:rPr>
            <a:t>OBJETIVO FY26</a:t>
          </a:r>
        </a:p>
      </xdr:txBody>
    </xdr:sp>
    <xdr:clientData/>
  </xdr:twoCellAnchor>
  <xdr:oneCellAnchor>
    <xdr:from>
      <xdr:col>0</xdr:col>
      <xdr:colOff>99060</xdr:colOff>
      <xdr:row>0</xdr:row>
      <xdr:rowOff>60960</xdr:rowOff>
    </xdr:from>
    <xdr:ext cx="911802" cy="379683"/>
    <xdr:pic>
      <xdr:nvPicPr>
        <xdr:cNvPr id="4" name="Imagen 3">
          <a:extLst>
            <a:ext uri="{FF2B5EF4-FFF2-40B4-BE49-F238E27FC236}">
              <a16:creationId xmlns:a16="http://schemas.microsoft.com/office/drawing/2014/main" id="{60B3C5D5-B3A4-43E0-B75B-59F1032EDE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60960"/>
          <a:ext cx="911802" cy="379683"/>
        </a:xfrm>
        <a:prstGeom prst="rect">
          <a:avLst/>
        </a:prstGeom>
      </xdr:spPr>
    </xdr:pic>
    <xdr:clientData/>
  </xdr:oneCellAnchor>
  <xdr:twoCellAnchor>
    <xdr:from>
      <xdr:col>4</xdr:col>
      <xdr:colOff>0</xdr:colOff>
      <xdr:row>3</xdr:row>
      <xdr:rowOff>0</xdr:rowOff>
    </xdr:from>
    <xdr:to>
      <xdr:col>5</xdr:col>
      <xdr:colOff>609600</xdr:colOff>
      <xdr:row>3</xdr:row>
      <xdr:rowOff>236220</xdr:rowOff>
    </xdr:to>
    <xdr:sp macro="" textlink="">
      <xdr:nvSpPr>
        <xdr:cNvPr id="5" name="CuadroTexto 4">
          <a:extLst>
            <a:ext uri="{FF2B5EF4-FFF2-40B4-BE49-F238E27FC236}">
              <a16:creationId xmlns:a16="http://schemas.microsoft.com/office/drawing/2014/main" id="{8F86BB01-5A53-45AD-A5A3-6C7C453C3350}"/>
            </a:ext>
          </a:extLst>
        </xdr:cNvPr>
        <xdr:cNvSpPr txBox="1"/>
      </xdr:nvSpPr>
      <xdr:spPr>
        <a:xfrm>
          <a:off x="3169920" y="548640"/>
          <a:ext cx="1402080"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bg1"/>
              </a:solidFill>
            </a:rPr>
            <a:t>ALCANCE</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950104</xdr:colOff>
      <xdr:row>0</xdr:row>
      <xdr:rowOff>159143</xdr:rowOff>
    </xdr:from>
    <xdr:ext cx="906197" cy="376729"/>
    <xdr:pic>
      <xdr:nvPicPr>
        <xdr:cNvPr id="2" name="Imagen 1">
          <a:extLst>
            <a:ext uri="{FF2B5EF4-FFF2-40B4-BE49-F238E27FC236}">
              <a16:creationId xmlns:a16="http://schemas.microsoft.com/office/drawing/2014/main" id="{8E9DD332-C2BF-42BA-A05A-A6FA6F6FB6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0104" y="159143"/>
          <a:ext cx="906197" cy="37672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617220</xdr:colOff>
      <xdr:row>0</xdr:row>
      <xdr:rowOff>129540</xdr:rowOff>
    </xdr:from>
    <xdr:ext cx="900372" cy="375873"/>
    <xdr:pic>
      <xdr:nvPicPr>
        <xdr:cNvPr id="2" name="Imagen 1">
          <a:extLst>
            <a:ext uri="{FF2B5EF4-FFF2-40B4-BE49-F238E27FC236}">
              <a16:creationId xmlns:a16="http://schemas.microsoft.com/office/drawing/2014/main" id="{DA889A92-3FA5-49E1-BC39-0389E35ADB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7220" y="129540"/>
          <a:ext cx="900372" cy="375873"/>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391159</xdr:colOff>
      <xdr:row>0</xdr:row>
      <xdr:rowOff>78740</xdr:rowOff>
    </xdr:from>
    <xdr:ext cx="1088391" cy="454617"/>
    <xdr:pic>
      <xdr:nvPicPr>
        <xdr:cNvPr id="3" name="Imagen 2">
          <a:extLst>
            <a:ext uri="{FF2B5EF4-FFF2-40B4-BE49-F238E27FC236}">
              <a16:creationId xmlns:a16="http://schemas.microsoft.com/office/drawing/2014/main" id="{6FF8DCA5-ADB7-4774-8D24-415B3C8AFD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8879" y="78740"/>
          <a:ext cx="1088391" cy="454617"/>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275590</xdr:colOff>
      <xdr:row>0</xdr:row>
      <xdr:rowOff>105410</xdr:rowOff>
    </xdr:from>
    <xdr:ext cx="1088391" cy="454617"/>
    <xdr:pic>
      <xdr:nvPicPr>
        <xdr:cNvPr id="3" name="Imagen 2">
          <a:extLst>
            <a:ext uri="{FF2B5EF4-FFF2-40B4-BE49-F238E27FC236}">
              <a16:creationId xmlns:a16="http://schemas.microsoft.com/office/drawing/2014/main" id="{60D58540-5511-432F-AD7F-31C29FCBEB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3310" y="105410"/>
          <a:ext cx="1088391" cy="454617"/>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Astrid Castro Vergara" id="{D5ABA0B1-0A02-485F-A70D-A53A1D89BA36}" userId="S::acastro@wfs.aero::71895150-7aaf-499d-88bd-4551b70943a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517745-9291-40A2-872D-B70DE6A75713}" name="Tabla2" displayName="Tabla2" ref="B7:K10" headerRowDxfId="19" dataDxfId="17" headerRowBorderDxfId="18">
  <autoFilter ref="B7:K10" xr:uid="{5A5780AE-82A5-4416-AFC0-486DFBB2C2B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1BEC430B-CFC7-4F78-8787-FC00310CAE98}" name="Sociedad" totalsRowLabel="Total" dataDxfId="16"/>
    <tableColumn id="2" xr3:uid="{0CE3F45C-F448-4738-809A-158A72D98B38}" name="CIF" dataDxfId="15"/>
    <tableColumn id="3" xr3:uid="{E5F30762-A618-4028-AAFD-AA9649F55796}" name="Accionista" dataDxfId="14"/>
    <tableColumn id="4" xr3:uid="{82968192-0906-4690-BFDF-BD338FCDE632}" name="Ubicación Sede" dataDxfId="13"/>
    <tableColumn id="5" xr3:uid="{5BA3EF0D-980D-435B-BB4B-B78ED3EAD4FE}" name="Ubicación de las operaciones" dataDxfId="12"/>
    <tableColumn id="6" xr3:uid="{3E304A33-9837-497A-BB29-6290542834CF}" name="Ingresos Ejercicio FY25" dataDxfId="11"/>
    <tableColumn id="7" xr3:uid="{64952023-5A55-4601-99D8-B9C9E84FF72A}" name="Ingresos Ejercicio FY26" dataDxfId="10"/>
    <tableColumn id="8" xr3:uid="{C919C95B-721C-49A2-9C40-6C6BA2E5C731}" name="% Ingresos/ Empresa FY26" dataDxfId="9"/>
    <tableColumn id="9" xr3:uid="{5734E318-E490-4FEE-BAAC-A3C9EF2F0CC5}" name="Empleados FY26" dataDxfId="8"/>
    <tableColumn id="10" xr3:uid="{7504888A-8EBD-4E15-B7CC-B68515A8724B}" name="% Empleados / Empresa" totalsRowFunction="count" dataDxfId="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E5BE726-223A-4053-9CDB-64130DC046EC}" name="Tabla3" displayName="Tabla3" ref="B17:E27" totalsRowShown="0" headerRowDxfId="6" dataDxfId="4" headerRowBorderDxfId="5">
  <autoFilter ref="B17:E27" xr:uid="{EFBF937C-D94C-4E06-9D4F-4C8FE1ADC011}">
    <filterColumn colId="0" hiddenButton="1"/>
    <filterColumn colId="1" hiddenButton="1"/>
    <filterColumn colId="2" hiddenButton="1"/>
    <filterColumn colId="3" hiddenButton="1"/>
  </autoFilter>
  <tableColumns count="4">
    <tableColumn id="1" xr3:uid="{2D77E21F-CA51-4A14-9ECC-281FDCAE088F}" name="Impuestos" dataDxfId="3"/>
    <tableColumn id="2" xr3:uid="{DF33BB37-538E-4124-BAD3-4581ABECD197}" name="WFS SA" dataDxfId="2"/>
    <tableColumn id="3" xr3:uid="{BD928026-1C7D-4B42-A1DE-8C63695C88D9}" name="WFS HS" dataDxfId="1"/>
    <tableColumn id="4" xr3:uid="{2F78B4FD-95AF-494B-B1FF-BA8EE0A0C51B}" name="WFS GHS" dataDxfId="0"/>
  </tableColumns>
  <tableStyleInfo name="TableStyleLight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46" dT="2026-03-17T12:47:42.72" personId="{D5ABA0B1-0A02-485F-A70D-A53A1D89BA36}" id="{F7482CC8-4351-43AB-B6AC-FB928FC174B4}">
    <text>¿Todo WFS?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table" Target="../tables/table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8.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C2D29-09D8-4410-B0ED-4B6EC8FCA3C5}">
  <sheetPr>
    <tabColor rgb="FFD5D7D7"/>
    <pageSetUpPr fitToPage="1"/>
  </sheetPr>
  <dimension ref="A2:O39"/>
  <sheetViews>
    <sheetView showGridLines="0" zoomScale="89" zoomScaleNormal="89" workbookViewId="0">
      <selection activeCell="M19" sqref="M19:M20"/>
    </sheetView>
  </sheetViews>
  <sheetFormatPr baseColWidth="10" defaultColWidth="11.54296875" defaultRowHeight="14" x14ac:dyDescent="0.3"/>
  <cols>
    <col min="1" max="1" width="5.08984375" style="2" customWidth="1"/>
    <col min="2" max="2" width="11" style="2" customWidth="1"/>
    <col min="3" max="3" width="10.08984375" style="2" customWidth="1"/>
    <col min="4" max="4" width="3.81640625" style="2" customWidth="1"/>
    <col min="5" max="5" width="17.81640625" style="2" customWidth="1"/>
    <col min="6" max="6" width="7.1796875" style="2" customWidth="1"/>
    <col min="7" max="7" width="19.453125" style="2" customWidth="1"/>
    <col min="8" max="8" width="7.1796875" style="2" customWidth="1"/>
    <col min="9" max="9" width="17.453125" style="2" customWidth="1"/>
    <col min="10" max="10" width="7.1796875" style="2" customWidth="1"/>
    <col min="11" max="11" width="17.453125" style="2" customWidth="1"/>
    <col min="12" max="12" width="7.1796875" style="2" customWidth="1"/>
    <col min="13" max="13" width="17.453125" style="2" customWidth="1"/>
    <col min="14" max="14" width="7.1796875" style="2" customWidth="1"/>
    <col min="15" max="15" width="17.453125" style="2" customWidth="1"/>
    <col min="16" max="16" width="7.1796875" style="2" customWidth="1"/>
    <col min="17" max="17" width="17.453125" style="2" customWidth="1"/>
    <col min="18" max="16384" width="11.54296875" style="2"/>
  </cols>
  <sheetData>
    <row r="2" spans="1:15" ht="20" x14ac:dyDescent="0.4">
      <c r="C2" s="1" t="s">
        <v>0</v>
      </c>
      <c r="D2" s="3"/>
      <c r="E2" s="1"/>
      <c r="F2" s="3"/>
      <c r="G2" s="1"/>
    </row>
    <row r="5" spans="1:15" x14ac:dyDescent="0.3">
      <c r="A5" s="2" t="s">
        <v>1</v>
      </c>
      <c r="B5" s="346" t="s">
        <v>2</v>
      </c>
      <c r="C5" s="7"/>
      <c r="D5" s="7"/>
      <c r="E5" s="7"/>
      <c r="G5" s="4"/>
    </row>
    <row r="6" spans="1:15" x14ac:dyDescent="0.3">
      <c r="B6" s="6" t="s">
        <v>7</v>
      </c>
      <c r="C6" s="4"/>
      <c r="D6" s="4"/>
      <c r="E6" s="4"/>
      <c r="F6" s="4"/>
      <c r="G6" s="4"/>
      <c r="H6" s="4"/>
      <c r="I6" s="4"/>
      <c r="J6" s="4"/>
      <c r="K6" s="4"/>
      <c r="L6" s="4"/>
      <c r="M6" s="4"/>
      <c r="N6" s="4"/>
      <c r="O6" s="4"/>
    </row>
    <row r="7" spans="1:15" x14ac:dyDescent="0.3">
      <c r="B7" s="6" t="s">
        <v>6</v>
      </c>
      <c r="C7" s="4"/>
      <c r="D7" s="4"/>
      <c r="E7" s="4"/>
      <c r="F7" s="4"/>
      <c r="G7" s="4"/>
      <c r="H7" s="4"/>
      <c r="I7" s="4"/>
      <c r="J7" s="4"/>
      <c r="K7" s="4"/>
      <c r="L7" s="4"/>
      <c r="M7" s="4"/>
      <c r="N7" s="4"/>
      <c r="O7" s="4"/>
    </row>
    <row r="9" spans="1:15" x14ac:dyDescent="0.3">
      <c r="B9" s="346" t="s">
        <v>3</v>
      </c>
    </row>
    <row r="10" spans="1:15" x14ac:dyDescent="0.3">
      <c r="B10" s="6" t="s">
        <v>8</v>
      </c>
      <c r="C10" s="4"/>
      <c r="D10" s="4"/>
      <c r="E10" s="4"/>
      <c r="F10" s="4"/>
      <c r="G10" s="4"/>
      <c r="H10" s="4"/>
      <c r="I10" s="4"/>
      <c r="J10" s="4"/>
      <c r="K10" s="4"/>
      <c r="L10" s="4"/>
      <c r="M10" s="4"/>
      <c r="N10" s="4"/>
    </row>
    <row r="11" spans="1:15" x14ac:dyDescent="0.3">
      <c r="B11" s="6" t="s">
        <v>9</v>
      </c>
      <c r="C11" s="4"/>
      <c r="D11" s="4"/>
      <c r="E11" s="4"/>
      <c r="F11" s="4"/>
      <c r="G11" s="4"/>
      <c r="H11" s="4"/>
      <c r="I11" s="4"/>
      <c r="J11" s="4"/>
      <c r="K11" s="4"/>
      <c r="L11" s="4"/>
      <c r="M11" s="4"/>
      <c r="N11" s="4"/>
    </row>
    <row r="12" spans="1:15" s="4" customFormat="1" x14ac:dyDescent="0.3">
      <c r="B12" s="6" t="s">
        <v>5</v>
      </c>
      <c r="C12" s="6"/>
      <c r="D12" s="6"/>
      <c r="E12" s="6"/>
      <c r="F12" s="6"/>
      <c r="G12" s="6"/>
    </row>
    <row r="13" spans="1:15" x14ac:dyDescent="0.3">
      <c r="B13" s="350"/>
      <c r="C13" s="350"/>
    </row>
    <row r="14" spans="1:15" x14ac:dyDescent="0.3">
      <c r="B14" s="350"/>
      <c r="C14" s="350"/>
    </row>
    <row r="15" spans="1:15" x14ac:dyDescent="0.3">
      <c r="B15" s="320"/>
      <c r="C15" s="320"/>
    </row>
    <row r="16" spans="1:15" x14ac:dyDescent="0.3">
      <c r="B16" s="320"/>
      <c r="C16" s="320"/>
    </row>
    <row r="17" spans="2:15" x14ac:dyDescent="0.3">
      <c r="B17" s="320"/>
      <c r="C17" s="320"/>
    </row>
    <row r="18" spans="2:15" x14ac:dyDescent="0.3">
      <c r="B18" s="320"/>
      <c r="C18" s="320"/>
    </row>
    <row r="19" spans="2:15" x14ac:dyDescent="0.3">
      <c r="B19" s="320"/>
      <c r="C19" s="320"/>
      <c r="E19" s="344" t="s">
        <v>1126</v>
      </c>
      <c r="G19" s="345" t="s">
        <v>1128</v>
      </c>
      <c r="I19" s="345" t="s">
        <v>1128</v>
      </c>
      <c r="K19" s="347" t="s">
        <v>1130</v>
      </c>
      <c r="M19" s="347" t="s">
        <v>1131</v>
      </c>
    </row>
    <row r="20" spans="2:15" x14ac:dyDescent="0.3">
      <c r="B20" s="320"/>
      <c r="C20" s="320"/>
      <c r="E20" s="344" t="s">
        <v>1127</v>
      </c>
      <c r="G20" s="345" t="s">
        <v>1127</v>
      </c>
      <c r="I20" s="345" t="s">
        <v>1129</v>
      </c>
      <c r="K20" s="348"/>
      <c r="M20" s="348"/>
    </row>
    <row r="23" spans="2:15" ht="14.4" customHeight="1" x14ac:dyDescent="0.3">
      <c r="E23" s="354" t="s">
        <v>80</v>
      </c>
      <c r="F23" s="343"/>
    </row>
    <row r="24" spans="2:15" x14ac:dyDescent="0.3">
      <c r="E24" s="354"/>
      <c r="F24" s="343"/>
    </row>
    <row r="25" spans="2:15" x14ac:dyDescent="0.3">
      <c r="B25" s="16"/>
      <c r="C25" s="16"/>
    </row>
    <row r="26" spans="2:15" x14ac:dyDescent="0.3">
      <c r="B26" s="16"/>
      <c r="C26" s="16"/>
    </row>
    <row r="27" spans="2:15" s="5" customFormat="1" ht="11.5" x14ac:dyDescent="0.25"/>
    <row r="28" spans="2:15" x14ac:dyDescent="0.3">
      <c r="B28" s="351" t="s">
        <v>85</v>
      </c>
      <c r="C28" s="351"/>
      <c r="E28" s="352" t="s">
        <v>4</v>
      </c>
      <c r="F28" s="10"/>
      <c r="G28" s="352" t="s">
        <v>81</v>
      </c>
      <c r="H28" s="10"/>
      <c r="I28" s="352" t="s">
        <v>750</v>
      </c>
      <c r="J28" s="10"/>
      <c r="K28" s="352" t="s">
        <v>10</v>
      </c>
      <c r="M28" s="352" t="s">
        <v>82</v>
      </c>
      <c r="O28" s="355"/>
    </row>
    <row r="29" spans="2:15" x14ac:dyDescent="0.3">
      <c r="B29" s="351"/>
      <c r="C29" s="351"/>
      <c r="E29" s="352"/>
      <c r="F29" s="10"/>
      <c r="G29" s="352"/>
      <c r="H29" s="10"/>
      <c r="I29" s="352"/>
      <c r="J29" s="10"/>
      <c r="K29" s="352"/>
      <c r="M29" s="352"/>
      <c r="O29" s="355"/>
    </row>
    <row r="33" spans="2:13" x14ac:dyDescent="0.3">
      <c r="B33" s="351" t="s">
        <v>86</v>
      </c>
      <c r="C33" s="351"/>
      <c r="E33" s="11" t="s">
        <v>11</v>
      </c>
      <c r="F33" s="9"/>
      <c r="G33" s="349" t="s">
        <v>751</v>
      </c>
      <c r="H33" s="9"/>
      <c r="I33" s="349" t="s">
        <v>752</v>
      </c>
      <c r="J33" s="12"/>
      <c r="K33" s="349" t="s">
        <v>1132</v>
      </c>
      <c r="M33" s="8"/>
    </row>
    <row r="34" spans="2:13" x14ac:dyDescent="0.3">
      <c r="B34" s="351"/>
      <c r="C34" s="351"/>
      <c r="E34" s="11" t="s">
        <v>12</v>
      </c>
      <c r="F34" s="9"/>
      <c r="G34" s="349"/>
      <c r="H34" s="9"/>
      <c r="I34" s="349"/>
      <c r="J34" s="12"/>
      <c r="K34" s="349"/>
      <c r="M34" s="8"/>
    </row>
    <row r="36" spans="2:13" ht="14.4" customHeight="1" x14ac:dyDescent="0.3"/>
    <row r="38" spans="2:13" x14ac:dyDescent="0.3">
      <c r="B38" s="351" t="s">
        <v>87</v>
      </c>
      <c r="C38" s="351"/>
      <c r="E38" s="353" t="s">
        <v>753</v>
      </c>
      <c r="F38" s="13"/>
      <c r="G38" s="257"/>
      <c r="H38" s="13"/>
      <c r="I38" s="357"/>
      <c r="K38" s="356"/>
      <c r="M38" s="356"/>
    </row>
    <row r="39" spans="2:13" x14ac:dyDescent="0.3">
      <c r="B39" s="351"/>
      <c r="C39" s="351"/>
      <c r="E39" s="353"/>
      <c r="F39" s="13"/>
      <c r="G39" s="257"/>
      <c r="H39" s="13"/>
      <c r="I39" s="357"/>
      <c r="K39" s="356"/>
      <c r="M39" s="356"/>
    </row>
  </sheetData>
  <mergeCells count="20">
    <mergeCell ref="O28:O29"/>
    <mergeCell ref="K38:K39"/>
    <mergeCell ref="M38:M39"/>
    <mergeCell ref="B33:C34"/>
    <mergeCell ref="I38:I39"/>
    <mergeCell ref="I28:I29"/>
    <mergeCell ref="K28:K29"/>
    <mergeCell ref="E28:E29"/>
    <mergeCell ref="M28:M29"/>
    <mergeCell ref="I33:I34"/>
    <mergeCell ref="B38:C39"/>
    <mergeCell ref="G28:G29"/>
    <mergeCell ref="G33:G34"/>
    <mergeCell ref="E38:E39"/>
    <mergeCell ref="E23:E24"/>
    <mergeCell ref="K19:K20"/>
    <mergeCell ref="M19:M20"/>
    <mergeCell ref="K33:K34"/>
    <mergeCell ref="B13:C14"/>
    <mergeCell ref="B28:C29"/>
  </mergeCells>
  <pageMargins left="0.7" right="0.7" top="0.75" bottom="0.75" header="0.3" footer="0.3"/>
  <pageSetup scale="7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0FA0C-5A3A-4361-9AF9-C5310A80384B}">
  <sheetPr>
    <tabColor rgb="FFFFC000"/>
  </sheetPr>
  <dimension ref="B1:T67"/>
  <sheetViews>
    <sheetView showGridLines="0" workbookViewId="0">
      <selection activeCell="A7" sqref="A7:T64"/>
    </sheetView>
  </sheetViews>
  <sheetFormatPr baseColWidth="10" defaultColWidth="11.54296875" defaultRowHeight="14" x14ac:dyDescent="0.3"/>
  <cols>
    <col min="1" max="3" width="11.54296875" style="2"/>
    <col min="4" max="4" width="17.81640625" style="2" customWidth="1"/>
    <col min="5" max="16384" width="11.54296875" style="2"/>
  </cols>
  <sheetData>
    <row r="1" spans="2:20" x14ac:dyDescent="0.3">
      <c r="I1" s="5" t="s">
        <v>215</v>
      </c>
      <c r="J1" s="5"/>
    </row>
    <row r="2" spans="2:20" ht="15.5" x14ac:dyDescent="0.35">
      <c r="D2" s="97" t="s">
        <v>365</v>
      </c>
      <c r="I2" s="5" t="s">
        <v>213</v>
      </c>
      <c r="J2" s="5"/>
    </row>
    <row r="7" spans="2:20" x14ac:dyDescent="0.3">
      <c r="B7" s="443" t="s">
        <v>364</v>
      </c>
      <c r="C7" s="443"/>
      <c r="D7" s="443"/>
      <c r="E7" s="443"/>
      <c r="F7" s="443"/>
      <c r="G7" s="443"/>
      <c r="H7" s="443"/>
      <c r="I7" s="443"/>
      <c r="J7" s="443"/>
      <c r="K7" s="443"/>
      <c r="L7" s="443"/>
      <c r="M7" s="443"/>
      <c r="N7" s="443"/>
      <c r="O7" s="443"/>
      <c r="P7" s="443"/>
      <c r="Q7" s="443"/>
      <c r="R7" s="443"/>
      <c r="S7" s="443"/>
      <c r="T7" s="443"/>
    </row>
    <row r="8" spans="2:20" x14ac:dyDescent="0.3">
      <c r="B8" s="443"/>
      <c r="C8" s="443"/>
      <c r="D8" s="443"/>
      <c r="E8" s="443"/>
      <c r="F8" s="443"/>
      <c r="G8" s="443"/>
      <c r="H8" s="443"/>
      <c r="I8" s="443"/>
      <c r="J8" s="443"/>
      <c r="K8" s="443"/>
      <c r="L8" s="443"/>
      <c r="M8" s="443"/>
      <c r="N8" s="443"/>
      <c r="O8" s="443"/>
      <c r="P8" s="443"/>
      <c r="Q8" s="443"/>
      <c r="R8" s="443"/>
      <c r="S8" s="443"/>
      <c r="T8" s="443"/>
    </row>
    <row r="9" spans="2:20" x14ac:dyDescent="0.3">
      <c r="B9" s="489"/>
      <c r="C9" s="489"/>
      <c r="D9" s="489"/>
      <c r="E9" s="489"/>
      <c r="F9" s="489"/>
      <c r="G9" s="489"/>
      <c r="H9" s="489"/>
      <c r="I9" s="489"/>
      <c r="J9" s="489"/>
      <c r="K9" s="489"/>
      <c r="L9" s="489"/>
      <c r="M9" s="489"/>
      <c r="N9" s="489"/>
    </row>
    <row r="11" spans="2:20" x14ac:dyDescent="0.3">
      <c r="C11" s="150" t="s">
        <v>507</v>
      </c>
      <c r="D11" s="150" t="s">
        <v>113</v>
      </c>
      <c r="E11" s="150" t="s">
        <v>112</v>
      </c>
      <c r="F11" s="150" t="s">
        <v>111</v>
      </c>
    </row>
    <row r="12" spans="2:20" x14ac:dyDescent="0.3">
      <c r="B12" s="128" t="s">
        <v>114</v>
      </c>
      <c r="C12" s="122">
        <v>18350</v>
      </c>
      <c r="D12" s="122">
        <v>26826</v>
      </c>
      <c r="E12" s="122">
        <v>21435</v>
      </c>
      <c r="F12" s="122">
        <v>22685</v>
      </c>
    </row>
    <row r="13" spans="2:20" x14ac:dyDescent="0.3">
      <c r="B13" s="128" t="s">
        <v>115</v>
      </c>
      <c r="C13" s="122">
        <v>25414</v>
      </c>
      <c r="D13" s="122">
        <v>12802</v>
      </c>
      <c r="E13" s="122">
        <v>3047</v>
      </c>
      <c r="F13" s="122">
        <v>4290</v>
      </c>
    </row>
    <row r="16" spans="2:20" x14ac:dyDescent="0.3">
      <c r="B16" s="443" t="s">
        <v>363</v>
      </c>
      <c r="C16" s="443"/>
      <c r="D16" s="443"/>
      <c r="E16" s="443"/>
      <c r="F16" s="443"/>
      <c r="G16" s="443"/>
      <c r="H16" s="443"/>
      <c r="I16" s="443"/>
      <c r="J16" s="443"/>
      <c r="K16" s="443"/>
      <c r="L16" s="443"/>
      <c r="M16" s="443"/>
      <c r="N16" s="443"/>
      <c r="O16" s="443"/>
      <c r="P16" s="443"/>
      <c r="Q16" s="443"/>
      <c r="R16" s="443"/>
      <c r="S16" s="443"/>
      <c r="T16" s="443"/>
    </row>
    <row r="17" spans="2:20" x14ac:dyDescent="0.3">
      <c r="B17" s="443"/>
      <c r="C17" s="443"/>
      <c r="D17" s="443"/>
      <c r="E17" s="443"/>
      <c r="F17" s="443"/>
      <c r="G17" s="443"/>
      <c r="H17" s="443"/>
      <c r="I17" s="443"/>
      <c r="J17" s="443"/>
      <c r="K17" s="443"/>
      <c r="L17" s="443"/>
      <c r="M17" s="443"/>
      <c r="N17" s="443"/>
      <c r="O17" s="443"/>
      <c r="P17" s="443"/>
      <c r="Q17" s="443"/>
      <c r="R17" s="443"/>
      <c r="S17" s="443"/>
      <c r="T17" s="443"/>
    </row>
    <row r="18" spans="2:20" x14ac:dyDescent="0.3">
      <c r="B18" s="453" t="s">
        <v>114</v>
      </c>
      <c r="C18" s="453"/>
      <c r="D18" s="453"/>
      <c r="E18" s="453"/>
      <c r="F18" s="453"/>
      <c r="G18" s="453"/>
      <c r="H18" s="453"/>
      <c r="I18" s="453"/>
      <c r="J18" s="453"/>
      <c r="K18" s="453"/>
      <c r="L18" s="453"/>
      <c r="M18" s="453"/>
      <c r="N18" s="453"/>
      <c r="O18" s="453"/>
      <c r="P18" s="453"/>
      <c r="Q18" s="453"/>
      <c r="R18" s="453"/>
      <c r="S18" s="453"/>
      <c r="T18" s="453"/>
    </row>
    <row r="20" spans="2:20" x14ac:dyDescent="0.3">
      <c r="C20" s="150" t="s">
        <v>507</v>
      </c>
      <c r="D20" s="150" t="s">
        <v>113</v>
      </c>
      <c r="E20" s="150" t="s">
        <v>112</v>
      </c>
      <c r="F20" s="150" t="s">
        <v>111</v>
      </c>
    </row>
    <row r="21" spans="2:20" x14ac:dyDescent="0.3">
      <c r="B21" s="128" t="s">
        <v>362</v>
      </c>
      <c r="C21" s="122">
        <v>5683</v>
      </c>
      <c r="D21" s="122">
        <v>7384</v>
      </c>
      <c r="E21" s="122">
        <v>5995</v>
      </c>
      <c r="F21" s="122">
        <v>6675</v>
      </c>
    </row>
    <row r="22" spans="2:20" x14ac:dyDescent="0.3">
      <c r="B22" s="128" t="s">
        <v>361</v>
      </c>
      <c r="C22" s="122">
        <v>10627</v>
      </c>
      <c r="D22" s="122">
        <v>17001</v>
      </c>
      <c r="E22" s="122">
        <v>13032</v>
      </c>
      <c r="F22" s="122">
        <v>13759</v>
      </c>
    </row>
    <row r="23" spans="2:20" x14ac:dyDescent="0.3">
      <c r="B23" s="128" t="s">
        <v>360</v>
      </c>
      <c r="C23" s="122">
        <v>2040</v>
      </c>
      <c r="D23" s="122">
        <v>2441</v>
      </c>
      <c r="E23" s="122">
        <v>2408</v>
      </c>
      <c r="F23" s="122">
        <v>2251</v>
      </c>
    </row>
    <row r="25" spans="2:20" x14ac:dyDescent="0.3">
      <c r="B25" s="453" t="s">
        <v>115</v>
      </c>
      <c r="C25" s="453"/>
      <c r="D25" s="453"/>
      <c r="E25" s="453"/>
      <c r="F25" s="453"/>
      <c r="G25" s="453"/>
      <c r="H25" s="453"/>
      <c r="I25" s="453"/>
      <c r="J25" s="453"/>
      <c r="K25" s="453"/>
      <c r="L25" s="453"/>
      <c r="M25" s="453"/>
      <c r="N25" s="453"/>
      <c r="O25" s="453"/>
      <c r="P25" s="453"/>
      <c r="Q25" s="453"/>
      <c r="R25" s="453"/>
      <c r="S25" s="453"/>
      <c r="T25" s="453"/>
    </row>
    <row r="27" spans="2:20" x14ac:dyDescent="0.3">
      <c r="C27" s="150" t="s">
        <v>507</v>
      </c>
      <c r="D27" s="150" t="s">
        <v>113</v>
      </c>
      <c r="E27" s="150" t="s">
        <v>112</v>
      </c>
      <c r="F27" s="150" t="s">
        <v>111</v>
      </c>
    </row>
    <row r="28" spans="2:20" x14ac:dyDescent="0.3">
      <c r="B28" s="128" t="s">
        <v>362</v>
      </c>
      <c r="C28" s="122">
        <v>14456</v>
      </c>
      <c r="D28" s="122">
        <v>5304</v>
      </c>
      <c r="E28" s="136">
        <v>573</v>
      </c>
      <c r="F28" s="122">
        <v>1987</v>
      </c>
    </row>
    <row r="29" spans="2:20" x14ac:dyDescent="0.3">
      <c r="B29" s="128" t="s">
        <v>361</v>
      </c>
      <c r="C29" s="122">
        <v>10762</v>
      </c>
      <c r="D29" s="122">
        <v>6868</v>
      </c>
      <c r="E29" s="122">
        <v>2280</v>
      </c>
      <c r="F29" s="122">
        <v>2064</v>
      </c>
    </row>
    <row r="30" spans="2:20" x14ac:dyDescent="0.3">
      <c r="B30" s="128" t="s">
        <v>360</v>
      </c>
      <c r="C30" s="136">
        <v>196</v>
      </c>
      <c r="D30" s="136">
        <v>630</v>
      </c>
      <c r="E30" s="136">
        <v>194</v>
      </c>
      <c r="F30" s="136">
        <v>239</v>
      </c>
    </row>
    <row r="31" spans="2:20" x14ac:dyDescent="0.3">
      <c r="B31" s="147"/>
      <c r="C31" s="146"/>
      <c r="D31" s="146"/>
      <c r="E31" s="146"/>
      <c r="F31" s="146"/>
    </row>
    <row r="32" spans="2:20" x14ac:dyDescent="0.3">
      <c r="B32" s="147"/>
      <c r="C32" s="146"/>
      <c r="D32" s="146"/>
      <c r="E32" s="146"/>
      <c r="F32" s="146"/>
    </row>
    <row r="33" spans="2:20" ht="13.25" customHeight="1" x14ac:dyDescent="0.3"/>
    <row r="34" spans="2:20" x14ac:dyDescent="0.3">
      <c r="B34" s="443" t="s">
        <v>359</v>
      </c>
      <c r="C34" s="443"/>
      <c r="D34" s="443"/>
      <c r="E34" s="443"/>
      <c r="F34" s="443"/>
      <c r="G34" s="443"/>
      <c r="H34" s="443"/>
      <c r="I34" s="443"/>
      <c r="J34" s="443"/>
      <c r="K34" s="443"/>
      <c r="L34" s="443"/>
      <c r="M34" s="443"/>
      <c r="N34" s="443"/>
      <c r="O34" s="443"/>
      <c r="P34" s="443"/>
      <c r="Q34" s="443"/>
      <c r="R34" s="443"/>
      <c r="S34" s="443"/>
      <c r="T34" s="443"/>
    </row>
    <row r="35" spans="2:20" x14ac:dyDescent="0.3">
      <c r="B35" s="443"/>
      <c r="C35" s="443"/>
      <c r="D35" s="443"/>
      <c r="E35" s="443"/>
      <c r="F35" s="443"/>
      <c r="G35" s="443"/>
      <c r="H35" s="443"/>
      <c r="I35" s="443"/>
      <c r="J35" s="443"/>
      <c r="K35" s="443"/>
      <c r="L35" s="443"/>
      <c r="M35" s="443"/>
      <c r="N35" s="443"/>
      <c r="O35" s="443"/>
      <c r="P35" s="443"/>
      <c r="Q35" s="443"/>
      <c r="R35" s="443"/>
      <c r="S35" s="443"/>
      <c r="T35" s="443"/>
    </row>
    <row r="37" spans="2:20" ht="12" customHeight="1" x14ac:dyDescent="0.3">
      <c r="C37" s="486" t="s">
        <v>115</v>
      </c>
      <c r="D37" s="486"/>
      <c r="E37" s="486"/>
      <c r="F37" s="486"/>
      <c r="G37" s="487" t="s">
        <v>114</v>
      </c>
      <c r="H37" s="488"/>
      <c r="I37" s="488"/>
      <c r="J37" s="488"/>
    </row>
    <row r="38" spans="2:20" x14ac:dyDescent="0.3">
      <c r="C38" s="139" t="s">
        <v>507</v>
      </c>
      <c r="D38" s="139" t="s">
        <v>113</v>
      </c>
      <c r="E38" s="139" t="s">
        <v>112</v>
      </c>
      <c r="F38" s="149" t="s">
        <v>111</v>
      </c>
      <c r="G38" s="138" t="s">
        <v>507</v>
      </c>
      <c r="H38" s="138" t="s">
        <v>113</v>
      </c>
      <c r="I38" s="138" t="s">
        <v>112</v>
      </c>
      <c r="J38" s="148" t="s">
        <v>111</v>
      </c>
    </row>
    <row r="39" spans="2:20" x14ac:dyDescent="0.3">
      <c r="B39" s="128" t="s">
        <v>109</v>
      </c>
      <c r="C39" s="122">
        <v>14480</v>
      </c>
      <c r="D39" s="122">
        <v>8500</v>
      </c>
      <c r="E39" s="122">
        <v>2229</v>
      </c>
      <c r="F39" s="122">
        <v>2106</v>
      </c>
      <c r="G39" s="122">
        <v>13601</v>
      </c>
      <c r="H39" s="122">
        <v>22007</v>
      </c>
      <c r="I39" s="122">
        <v>17323</v>
      </c>
      <c r="J39" s="122">
        <v>17898</v>
      </c>
    </row>
    <row r="40" spans="2:20" x14ac:dyDescent="0.3">
      <c r="B40" s="128" t="s">
        <v>110</v>
      </c>
      <c r="C40" s="122">
        <v>10934</v>
      </c>
      <c r="D40" s="122">
        <v>4302</v>
      </c>
      <c r="E40" s="122">
        <v>818</v>
      </c>
      <c r="F40" s="122">
        <v>2184</v>
      </c>
      <c r="G40" s="122">
        <v>4479</v>
      </c>
      <c r="H40" s="122">
        <v>4819</v>
      </c>
      <c r="I40" s="122">
        <v>4112</v>
      </c>
      <c r="J40" s="122">
        <v>4787</v>
      </c>
    </row>
    <row r="41" spans="2:20" x14ac:dyDescent="0.3">
      <c r="B41" s="147"/>
      <c r="C41" s="146"/>
      <c r="D41" s="146"/>
      <c r="E41" s="146"/>
      <c r="F41" s="146"/>
    </row>
    <row r="42" spans="2:20" x14ac:dyDescent="0.3">
      <c r="B42" s="147"/>
      <c r="C42" s="146"/>
      <c r="D42" s="146"/>
      <c r="E42" s="146"/>
      <c r="F42" s="146"/>
    </row>
    <row r="44" spans="2:20" x14ac:dyDescent="0.3">
      <c r="B44" s="443" t="s">
        <v>358</v>
      </c>
      <c r="C44" s="443"/>
      <c r="D44" s="443"/>
      <c r="E44" s="443"/>
      <c r="F44" s="443"/>
      <c r="G44" s="443"/>
      <c r="H44" s="443"/>
      <c r="I44" s="443"/>
      <c r="J44" s="443"/>
      <c r="K44" s="443"/>
      <c r="L44" s="443"/>
      <c r="M44" s="443"/>
      <c r="N44" s="443"/>
      <c r="O44" s="443"/>
      <c r="P44" s="443"/>
      <c r="Q44" s="443"/>
      <c r="R44" s="443"/>
      <c r="S44" s="443"/>
      <c r="T44" s="443"/>
    </row>
    <row r="45" spans="2:20" x14ac:dyDescent="0.3">
      <c r="B45" s="443"/>
      <c r="C45" s="443"/>
      <c r="D45" s="443"/>
      <c r="E45" s="443"/>
      <c r="F45" s="443"/>
      <c r="G45" s="443"/>
      <c r="H45" s="443"/>
      <c r="I45" s="443"/>
      <c r="J45" s="443"/>
      <c r="K45" s="443"/>
      <c r="L45" s="443"/>
      <c r="M45" s="443"/>
      <c r="N45" s="443"/>
      <c r="O45" s="443"/>
      <c r="P45" s="443"/>
      <c r="Q45" s="443"/>
      <c r="R45" s="443"/>
      <c r="S45" s="443"/>
      <c r="T45" s="443"/>
    </row>
    <row r="46" spans="2:20" x14ac:dyDescent="0.3">
      <c r="B46" s="33"/>
      <c r="C46" s="33"/>
      <c r="D46" s="33"/>
      <c r="E46" s="33"/>
      <c r="F46" s="33"/>
      <c r="G46" s="33"/>
      <c r="H46" s="33"/>
      <c r="I46" s="33"/>
      <c r="J46" s="33"/>
      <c r="K46" s="33"/>
      <c r="L46" s="33"/>
      <c r="M46" s="33"/>
      <c r="N46" s="33"/>
      <c r="O46" s="33"/>
      <c r="P46" s="33"/>
      <c r="Q46" s="33"/>
      <c r="R46" s="33"/>
      <c r="S46" s="33"/>
      <c r="T46" s="33"/>
    </row>
    <row r="47" spans="2:20" ht="14.4" customHeight="1" x14ac:dyDescent="0.3">
      <c r="B47" s="140"/>
      <c r="C47" s="486" t="s">
        <v>115</v>
      </c>
      <c r="D47" s="486"/>
      <c r="E47" s="486"/>
      <c r="F47" s="486"/>
      <c r="G47" s="486"/>
      <c r="H47" s="486"/>
      <c r="I47" s="487" t="s">
        <v>114</v>
      </c>
      <c r="J47" s="488"/>
      <c r="K47" s="488"/>
      <c r="L47" s="145"/>
    </row>
    <row r="48" spans="2:20" x14ac:dyDescent="0.3">
      <c r="C48" s="139" t="s">
        <v>348</v>
      </c>
      <c r="D48" s="139" t="s">
        <v>353</v>
      </c>
      <c r="E48" s="139" t="s">
        <v>352</v>
      </c>
      <c r="F48" s="139" t="s">
        <v>351</v>
      </c>
      <c r="G48" s="139" t="s">
        <v>350</v>
      </c>
      <c r="H48" s="139" t="s">
        <v>349</v>
      </c>
      <c r="I48" s="138" t="s">
        <v>348</v>
      </c>
      <c r="J48" s="138" t="s">
        <v>347</v>
      </c>
      <c r="K48" s="138" t="s">
        <v>346</v>
      </c>
    </row>
    <row r="49" spans="2:20" ht="42" x14ac:dyDescent="0.3">
      <c r="B49" s="137" t="s">
        <v>357</v>
      </c>
      <c r="C49" s="136">
        <v>137</v>
      </c>
      <c r="D49" s="136">
        <v>34</v>
      </c>
      <c r="E49" s="136">
        <v>639</v>
      </c>
      <c r="F49" s="136">
        <v>501</v>
      </c>
      <c r="G49" s="122">
        <v>2374</v>
      </c>
      <c r="H49" s="136">
        <v>605</v>
      </c>
      <c r="I49" s="122">
        <v>6272</v>
      </c>
      <c r="J49" s="122">
        <v>15658</v>
      </c>
      <c r="K49" s="136">
        <v>755</v>
      </c>
    </row>
    <row r="50" spans="2:20" x14ac:dyDescent="0.3">
      <c r="B50" s="128" t="s">
        <v>356</v>
      </c>
      <c r="C50" s="136">
        <v>76</v>
      </c>
      <c r="D50" s="136">
        <v>34</v>
      </c>
      <c r="E50" s="136">
        <v>316</v>
      </c>
      <c r="F50" s="136">
        <v>36</v>
      </c>
      <c r="G50" s="122">
        <v>1609</v>
      </c>
      <c r="H50" s="136">
        <v>35</v>
      </c>
      <c r="I50" s="122">
        <v>5198</v>
      </c>
      <c r="J50" s="122">
        <v>11964</v>
      </c>
      <c r="K50" s="136">
        <v>728</v>
      </c>
    </row>
    <row r="51" spans="2:20" ht="14.4" customHeight="1" x14ac:dyDescent="0.3">
      <c r="B51" s="128" t="s">
        <v>355</v>
      </c>
      <c r="C51" s="136">
        <v>61</v>
      </c>
      <c r="D51" s="136">
        <v>0</v>
      </c>
      <c r="E51" s="136">
        <v>320</v>
      </c>
      <c r="F51" s="136">
        <v>465</v>
      </c>
      <c r="G51" s="136">
        <v>768</v>
      </c>
      <c r="H51" s="136">
        <v>570</v>
      </c>
      <c r="I51" s="122">
        <v>1062</v>
      </c>
      <c r="J51" s="122">
        <v>3694</v>
      </c>
      <c r="K51" s="136">
        <v>27</v>
      </c>
    </row>
    <row r="52" spans="2:20" ht="14.4" customHeight="1" x14ac:dyDescent="0.3">
      <c r="B52" s="144"/>
      <c r="C52" s="142"/>
      <c r="D52" s="141"/>
    </row>
    <row r="53" spans="2:20" x14ac:dyDescent="0.3">
      <c r="B53" s="143"/>
      <c r="C53" s="142"/>
      <c r="D53" s="141"/>
    </row>
    <row r="56" spans="2:20" x14ac:dyDescent="0.3">
      <c r="B56" s="443" t="s">
        <v>354</v>
      </c>
      <c r="C56" s="443"/>
      <c r="D56" s="443"/>
      <c r="E56" s="443"/>
      <c r="F56" s="443"/>
      <c r="G56" s="443"/>
      <c r="H56" s="443"/>
      <c r="I56" s="443"/>
      <c r="J56" s="443"/>
      <c r="K56" s="443"/>
      <c r="L56" s="443"/>
      <c r="M56" s="443"/>
      <c r="N56" s="443"/>
      <c r="O56" s="443"/>
      <c r="P56" s="443"/>
      <c r="Q56" s="443"/>
      <c r="R56" s="443"/>
      <c r="S56" s="443"/>
      <c r="T56" s="443"/>
    </row>
    <row r="57" spans="2:20" x14ac:dyDescent="0.3">
      <c r="B57" s="443"/>
      <c r="C57" s="443"/>
      <c r="D57" s="443"/>
      <c r="E57" s="443"/>
      <c r="F57" s="443"/>
      <c r="G57" s="443"/>
      <c r="H57" s="443"/>
      <c r="I57" s="443"/>
      <c r="J57" s="443"/>
      <c r="K57" s="443"/>
      <c r="L57" s="443"/>
      <c r="M57" s="443"/>
      <c r="N57" s="443"/>
      <c r="O57" s="443"/>
      <c r="P57" s="443"/>
      <c r="Q57" s="443"/>
      <c r="R57" s="443"/>
      <c r="S57" s="443"/>
      <c r="T57" s="443"/>
    </row>
    <row r="59" spans="2:20" x14ac:dyDescent="0.3">
      <c r="B59" s="140"/>
      <c r="C59" s="486" t="s">
        <v>115</v>
      </c>
      <c r="D59" s="486"/>
      <c r="E59" s="486"/>
      <c r="F59" s="486"/>
      <c r="G59" s="486"/>
      <c r="H59" s="486"/>
      <c r="I59" s="487" t="s">
        <v>114</v>
      </c>
      <c r="J59" s="488"/>
      <c r="K59" s="488"/>
    </row>
    <row r="60" spans="2:20" x14ac:dyDescent="0.3">
      <c r="C60" s="139" t="s">
        <v>348</v>
      </c>
      <c r="D60" s="139" t="s">
        <v>353</v>
      </c>
      <c r="E60" s="139" t="s">
        <v>352</v>
      </c>
      <c r="F60" s="139" t="s">
        <v>351</v>
      </c>
      <c r="G60" s="139" t="s">
        <v>350</v>
      </c>
      <c r="H60" s="139" t="s">
        <v>349</v>
      </c>
      <c r="I60" s="138" t="s">
        <v>348</v>
      </c>
      <c r="J60" s="138" t="s">
        <v>347</v>
      </c>
      <c r="K60" s="138" t="s">
        <v>346</v>
      </c>
    </row>
    <row r="61" spans="2:20" ht="42" x14ac:dyDescent="0.3">
      <c r="B61" s="137" t="s">
        <v>345</v>
      </c>
      <c r="C61" s="136">
        <v>0</v>
      </c>
      <c r="D61" s="136">
        <v>0</v>
      </c>
      <c r="E61" s="136">
        <v>120</v>
      </c>
      <c r="F61" s="136">
        <v>0</v>
      </c>
      <c r="G61" s="136">
        <v>53</v>
      </c>
      <c r="H61" s="136">
        <v>0</v>
      </c>
      <c r="I61" s="136">
        <v>213</v>
      </c>
      <c r="J61" s="136">
        <v>314</v>
      </c>
      <c r="K61" s="136">
        <v>20</v>
      </c>
    </row>
    <row r="62" spans="2:20" ht="42" x14ac:dyDescent="0.3">
      <c r="B62" s="137" t="s">
        <v>344</v>
      </c>
      <c r="C62" s="136">
        <v>49</v>
      </c>
      <c r="D62" s="136">
        <v>24</v>
      </c>
      <c r="E62" s="136">
        <v>235</v>
      </c>
      <c r="F62" s="136">
        <v>107</v>
      </c>
      <c r="G62" s="136">
        <v>211</v>
      </c>
      <c r="H62" s="136">
        <v>133</v>
      </c>
      <c r="I62" s="122">
        <v>2015</v>
      </c>
      <c r="J62" s="122">
        <v>5726</v>
      </c>
      <c r="K62" s="136">
        <v>309</v>
      </c>
    </row>
    <row r="63" spans="2:20" ht="42" x14ac:dyDescent="0.3">
      <c r="B63" s="137" t="s">
        <v>343</v>
      </c>
      <c r="C63" s="136">
        <v>88</v>
      </c>
      <c r="D63" s="136">
        <v>10</v>
      </c>
      <c r="E63" s="136">
        <v>284</v>
      </c>
      <c r="F63" s="136">
        <v>394</v>
      </c>
      <c r="G63" s="136">
        <v>2110</v>
      </c>
      <c r="H63" s="136">
        <v>472</v>
      </c>
      <c r="I63" s="122">
        <v>4044</v>
      </c>
      <c r="J63" s="122">
        <v>9618</v>
      </c>
      <c r="K63" s="136">
        <v>426</v>
      </c>
    </row>
    <row r="66" spans="2:20" x14ac:dyDescent="0.3">
      <c r="B66" s="489"/>
      <c r="C66" s="489"/>
      <c r="D66" s="489"/>
      <c r="E66" s="489"/>
      <c r="F66" s="489"/>
      <c r="G66" s="489"/>
      <c r="H66" s="489"/>
      <c r="I66" s="489"/>
      <c r="J66" s="489"/>
      <c r="K66" s="489"/>
      <c r="L66" s="489"/>
      <c r="M66" s="489"/>
      <c r="N66" s="489"/>
      <c r="O66" s="489"/>
      <c r="P66" s="489"/>
      <c r="Q66" s="489"/>
      <c r="R66" s="489"/>
      <c r="S66" s="489"/>
      <c r="T66" s="489"/>
    </row>
    <row r="67" spans="2:20" x14ac:dyDescent="0.3">
      <c r="B67" s="489"/>
      <c r="C67" s="489"/>
      <c r="D67" s="489"/>
      <c r="E67" s="489"/>
      <c r="F67" s="489"/>
      <c r="G67" s="489"/>
      <c r="H67" s="489"/>
      <c r="I67" s="489"/>
      <c r="J67" s="489"/>
      <c r="K67" s="489"/>
      <c r="L67" s="489"/>
      <c r="M67" s="489"/>
      <c r="N67" s="489"/>
      <c r="O67" s="489"/>
      <c r="P67" s="489"/>
      <c r="Q67" s="489"/>
      <c r="R67" s="489"/>
      <c r="S67" s="489"/>
      <c r="T67" s="489"/>
    </row>
  </sheetData>
  <sheetProtection selectLockedCells="1"/>
  <mergeCells count="15">
    <mergeCell ref="B34:T35"/>
    <mergeCell ref="B7:T8"/>
    <mergeCell ref="B9:N9"/>
    <mergeCell ref="B16:T17"/>
    <mergeCell ref="B18:T18"/>
    <mergeCell ref="B25:T25"/>
    <mergeCell ref="C59:H59"/>
    <mergeCell ref="I59:K59"/>
    <mergeCell ref="B66:T67"/>
    <mergeCell ref="C37:F37"/>
    <mergeCell ref="G37:J37"/>
    <mergeCell ref="B44:T45"/>
    <mergeCell ref="C47:H47"/>
    <mergeCell ref="I47:K47"/>
    <mergeCell ref="B56:T5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20591-BA4E-468C-9605-5C4A8121E5B2}">
  <sheetPr>
    <tabColor rgb="FFFFC000"/>
    <pageSetUpPr autoPageBreaks="0"/>
  </sheetPr>
  <dimension ref="B1:W247"/>
  <sheetViews>
    <sheetView showGridLines="0" topLeftCell="A124" zoomScale="89" zoomScaleNormal="89" workbookViewId="0">
      <selection activeCell="A92" sqref="A92:T137"/>
    </sheetView>
  </sheetViews>
  <sheetFormatPr baseColWidth="10" defaultColWidth="10.90625" defaultRowHeight="14" x14ac:dyDescent="0.3"/>
  <cols>
    <col min="1" max="3" width="10.90625" style="2"/>
    <col min="4" max="4" width="19" style="2" customWidth="1"/>
    <col min="5" max="6" width="15.54296875" style="2" customWidth="1"/>
    <col min="7" max="7" width="17.08984375" style="2" customWidth="1"/>
    <col min="8" max="8" width="15" style="2" customWidth="1"/>
    <col min="9" max="9" width="21.81640625" style="2" customWidth="1"/>
    <col min="10" max="10" width="18.54296875" style="2" customWidth="1"/>
    <col min="11" max="16384" width="10.90625" style="2"/>
  </cols>
  <sheetData>
    <row r="1" spans="2:20" x14ac:dyDescent="0.3">
      <c r="H1" s="5" t="s">
        <v>215</v>
      </c>
      <c r="I1" s="5"/>
    </row>
    <row r="2" spans="2:20" ht="15.5" x14ac:dyDescent="0.35">
      <c r="D2" s="97" t="s">
        <v>318</v>
      </c>
      <c r="H2" s="129" t="s">
        <v>213</v>
      </c>
      <c r="I2" s="129"/>
    </row>
    <row r="5" spans="2:20" x14ac:dyDescent="0.3">
      <c r="D5" s="34" t="s">
        <v>332</v>
      </c>
      <c r="E5" s="34"/>
      <c r="F5" s="34"/>
      <c r="G5" s="34"/>
      <c r="H5" s="34"/>
      <c r="I5" s="34"/>
      <c r="J5" s="34"/>
    </row>
    <row r="7" spans="2:20" x14ac:dyDescent="0.3">
      <c r="B7" s="443" t="s">
        <v>317</v>
      </c>
      <c r="C7" s="443"/>
      <c r="D7" s="443"/>
      <c r="E7" s="443"/>
      <c r="F7" s="443"/>
      <c r="G7" s="443"/>
      <c r="H7" s="443"/>
      <c r="I7" s="443"/>
      <c r="J7" s="443"/>
      <c r="K7" s="443"/>
      <c r="L7" s="443"/>
      <c r="M7" s="443"/>
      <c r="N7" s="443"/>
      <c r="O7" s="443"/>
      <c r="P7" s="443"/>
      <c r="Q7" s="443"/>
      <c r="R7" s="443"/>
      <c r="S7" s="443"/>
      <c r="T7" s="443"/>
    </row>
    <row r="8" spans="2:20" x14ac:dyDescent="0.3">
      <c r="B8" s="443"/>
      <c r="C8" s="443"/>
      <c r="D8" s="443"/>
      <c r="E8" s="443"/>
      <c r="F8" s="443"/>
      <c r="G8" s="443"/>
      <c r="H8" s="443"/>
      <c r="I8" s="443"/>
      <c r="J8" s="443"/>
      <c r="K8" s="443"/>
      <c r="L8" s="443"/>
      <c r="M8" s="443"/>
      <c r="N8" s="443"/>
      <c r="O8" s="443"/>
      <c r="P8" s="443"/>
      <c r="Q8" s="443"/>
      <c r="R8" s="443"/>
      <c r="S8" s="443"/>
      <c r="T8" s="443"/>
    </row>
    <row r="10" spans="2:20" ht="26" x14ac:dyDescent="0.3">
      <c r="B10" s="212"/>
      <c r="C10" s="150" t="s">
        <v>316</v>
      </c>
      <c r="D10" s="150" t="s">
        <v>315</v>
      </c>
      <c r="E10" s="150" t="s">
        <v>314</v>
      </c>
      <c r="F10" s="150" t="s">
        <v>313</v>
      </c>
      <c r="G10" s="150" t="s">
        <v>312</v>
      </c>
      <c r="H10" s="150" t="s">
        <v>243</v>
      </c>
    </row>
    <row r="11" spans="2:20" x14ac:dyDescent="0.3">
      <c r="B11" s="128" t="s">
        <v>109</v>
      </c>
      <c r="C11" s="122">
        <v>1</v>
      </c>
      <c r="D11" s="122">
        <v>2</v>
      </c>
      <c r="E11" s="122">
        <v>40</v>
      </c>
      <c r="F11" s="122">
        <v>5</v>
      </c>
      <c r="G11" s="122">
        <v>5</v>
      </c>
      <c r="H11" s="122">
        <f>SUM(C11:G11)</f>
        <v>53</v>
      </c>
    </row>
    <row r="12" spans="2:20" x14ac:dyDescent="0.3">
      <c r="B12" s="128" t="s">
        <v>110</v>
      </c>
      <c r="C12" s="122">
        <v>0</v>
      </c>
      <c r="D12" s="122">
        <v>0</v>
      </c>
      <c r="E12" s="122">
        <v>29</v>
      </c>
      <c r="F12" s="122">
        <v>0</v>
      </c>
      <c r="G12" s="122">
        <v>6</v>
      </c>
      <c r="H12" s="122">
        <f>SUM(C12:G12)</f>
        <v>35</v>
      </c>
    </row>
    <row r="15" spans="2:20" x14ac:dyDescent="0.3">
      <c r="B15" s="443" t="s">
        <v>311</v>
      </c>
      <c r="C15" s="443"/>
      <c r="D15" s="443"/>
      <c r="E15" s="443"/>
      <c r="F15" s="443"/>
      <c r="G15" s="443"/>
      <c r="H15" s="443"/>
      <c r="I15" s="443"/>
      <c r="J15" s="443"/>
      <c r="K15" s="443"/>
      <c r="L15" s="443"/>
      <c r="M15" s="443"/>
      <c r="N15" s="443"/>
      <c r="O15" s="443"/>
      <c r="P15" s="443"/>
      <c r="Q15" s="443"/>
      <c r="R15" s="443"/>
      <c r="S15" s="443"/>
      <c r="T15" s="443"/>
    </row>
    <row r="16" spans="2:20" x14ac:dyDescent="0.3">
      <c r="B16" s="443"/>
      <c r="C16" s="443"/>
      <c r="D16" s="443"/>
      <c r="E16" s="443"/>
      <c r="F16" s="443"/>
      <c r="G16" s="443"/>
      <c r="H16" s="443"/>
      <c r="I16" s="443"/>
      <c r="J16" s="443"/>
      <c r="K16" s="443"/>
      <c r="L16" s="443"/>
      <c r="M16" s="443"/>
      <c r="N16" s="443"/>
      <c r="O16" s="443"/>
      <c r="P16" s="443"/>
      <c r="Q16" s="443"/>
      <c r="R16" s="443"/>
      <c r="S16" s="443"/>
      <c r="T16" s="443"/>
    </row>
    <row r="19" spans="2:20" x14ac:dyDescent="0.3">
      <c r="C19" s="124" t="s">
        <v>310</v>
      </c>
      <c r="D19" s="124" t="s">
        <v>309</v>
      </c>
      <c r="E19" s="124" t="s">
        <v>243</v>
      </c>
    </row>
    <row r="20" spans="2:20" x14ac:dyDescent="0.3">
      <c r="B20" s="128" t="s">
        <v>109</v>
      </c>
      <c r="C20" s="122">
        <v>53</v>
      </c>
      <c r="D20" s="122"/>
      <c r="E20" s="122">
        <v>53</v>
      </c>
    </row>
    <row r="21" spans="2:20" x14ac:dyDescent="0.3">
      <c r="B21" s="128" t="s">
        <v>110</v>
      </c>
      <c r="C21" s="122">
        <v>35</v>
      </c>
      <c r="D21" s="122"/>
      <c r="E21" s="122">
        <v>35</v>
      </c>
    </row>
    <row r="24" spans="2:20" x14ac:dyDescent="0.3">
      <c r="B24" s="443" t="s">
        <v>308</v>
      </c>
      <c r="C24" s="443"/>
      <c r="D24" s="443"/>
      <c r="E24" s="443"/>
      <c r="F24" s="443"/>
      <c r="G24" s="443"/>
      <c r="H24" s="443"/>
      <c r="I24" s="443"/>
      <c r="J24" s="443"/>
      <c r="K24" s="443"/>
      <c r="L24" s="443"/>
      <c r="M24" s="443"/>
      <c r="N24" s="443"/>
      <c r="O24" s="443"/>
      <c r="P24" s="443"/>
      <c r="Q24" s="443"/>
      <c r="R24" s="443"/>
      <c r="S24" s="443"/>
      <c r="T24" s="443"/>
    </row>
    <row r="25" spans="2:20" x14ac:dyDescent="0.3">
      <c r="B25" s="443"/>
      <c r="C25" s="443"/>
      <c r="D25" s="443"/>
      <c r="E25" s="443"/>
      <c r="F25" s="443"/>
      <c r="G25" s="443"/>
      <c r="H25" s="443"/>
      <c r="I25" s="443"/>
      <c r="J25" s="443"/>
      <c r="K25" s="443"/>
      <c r="L25" s="443"/>
      <c r="M25" s="443"/>
      <c r="N25" s="443"/>
      <c r="O25" s="443"/>
      <c r="P25" s="443"/>
      <c r="Q25" s="443"/>
      <c r="R25" s="443"/>
      <c r="S25" s="443"/>
      <c r="T25" s="443"/>
    </row>
    <row r="26" spans="2:20" x14ac:dyDescent="0.3">
      <c r="B26" s="33"/>
      <c r="C26" s="33"/>
      <c r="D26" s="33"/>
      <c r="E26" s="33"/>
      <c r="F26" s="33"/>
      <c r="G26" s="33"/>
      <c r="H26" s="33"/>
      <c r="I26" s="33"/>
      <c r="J26" s="33"/>
      <c r="K26" s="33"/>
      <c r="L26" s="33"/>
      <c r="M26" s="33"/>
      <c r="N26" s="33"/>
      <c r="O26" s="33"/>
      <c r="P26" s="33"/>
      <c r="Q26" s="33"/>
      <c r="R26" s="33"/>
      <c r="S26" s="33"/>
      <c r="T26" s="33"/>
    </row>
    <row r="27" spans="2:20" x14ac:dyDescent="0.3">
      <c r="B27" s="32" t="s">
        <v>294</v>
      </c>
      <c r="C27" s="126"/>
      <c r="D27" s="126"/>
      <c r="E27" s="33"/>
      <c r="F27" s="33"/>
      <c r="G27" s="33"/>
      <c r="H27" s="33"/>
      <c r="I27" s="33"/>
      <c r="J27" s="33"/>
      <c r="K27" s="33"/>
      <c r="L27" s="33"/>
      <c r="M27" s="33"/>
      <c r="N27" s="33"/>
      <c r="O27" s="33"/>
      <c r="P27" s="33"/>
      <c r="Q27" s="33"/>
      <c r="R27" s="33"/>
      <c r="S27" s="33"/>
      <c r="T27" s="33"/>
    </row>
    <row r="29" spans="2:20" ht="41.4" customHeight="1" x14ac:dyDescent="0.3">
      <c r="B29" s="125" t="s">
        <v>307</v>
      </c>
      <c r="C29" s="124" t="s">
        <v>292</v>
      </c>
      <c r="D29" s="124" t="s">
        <v>306</v>
      </c>
      <c r="E29" s="124" t="s">
        <v>305</v>
      </c>
      <c r="F29" s="124" t="s">
        <v>304</v>
      </c>
      <c r="G29" s="490" t="s">
        <v>290</v>
      </c>
      <c r="H29" s="465"/>
    </row>
    <row r="30" spans="2:20" ht="45.9" customHeight="1" x14ac:dyDescent="0.3">
      <c r="B30" s="123" t="s">
        <v>303</v>
      </c>
      <c r="C30" s="131" t="s">
        <v>284</v>
      </c>
      <c r="D30" s="131" t="s">
        <v>284</v>
      </c>
      <c r="E30" s="131">
        <v>2</v>
      </c>
      <c r="F30" s="131" t="s">
        <v>296</v>
      </c>
      <c r="G30" s="496" t="s">
        <v>302</v>
      </c>
      <c r="H30" s="497"/>
    </row>
    <row r="31" spans="2:20" ht="45.9" customHeight="1" x14ac:dyDescent="0.3">
      <c r="B31" s="123" t="s">
        <v>288</v>
      </c>
      <c r="C31" s="131" t="s">
        <v>299</v>
      </c>
      <c r="D31" s="131"/>
      <c r="E31" s="131"/>
      <c r="F31" s="131"/>
      <c r="G31" s="494"/>
      <c r="H31" s="495"/>
    </row>
    <row r="32" spans="2:20" ht="45.9" customHeight="1" x14ac:dyDescent="0.3">
      <c r="B32" s="123" t="s">
        <v>287</v>
      </c>
      <c r="C32" s="131" t="s">
        <v>284</v>
      </c>
      <c r="D32" s="131" t="s">
        <v>284</v>
      </c>
      <c r="E32" s="131">
        <v>4</v>
      </c>
      <c r="F32" s="131" t="s">
        <v>296</v>
      </c>
      <c r="G32" s="496" t="s">
        <v>301</v>
      </c>
      <c r="H32" s="497"/>
    </row>
    <row r="33" spans="2:20" ht="45.9" customHeight="1" x14ac:dyDescent="0.3">
      <c r="B33" s="123" t="s">
        <v>300</v>
      </c>
      <c r="C33" s="131" t="s">
        <v>299</v>
      </c>
      <c r="D33" s="131"/>
      <c r="E33" s="131"/>
      <c r="F33" s="131"/>
      <c r="G33" s="494"/>
      <c r="H33" s="495"/>
    </row>
    <row r="34" spans="2:20" ht="45.9" customHeight="1" x14ac:dyDescent="0.3">
      <c r="B34" s="123" t="s">
        <v>298</v>
      </c>
      <c r="C34" s="131" t="s">
        <v>297</v>
      </c>
      <c r="D34" s="131" t="s">
        <v>284</v>
      </c>
      <c r="E34" s="131">
        <v>2</v>
      </c>
      <c r="F34" s="131" t="s">
        <v>296</v>
      </c>
      <c r="G34" s="494"/>
      <c r="H34" s="495"/>
    </row>
    <row r="37" spans="2:20" x14ac:dyDescent="0.3">
      <c r="B37" s="443" t="s">
        <v>295</v>
      </c>
      <c r="C37" s="443"/>
      <c r="D37" s="443"/>
      <c r="E37" s="443"/>
      <c r="F37" s="443"/>
      <c r="G37" s="443"/>
      <c r="H37" s="443"/>
      <c r="I37" s="443"/>
      <c r="J37" s="443"/>
      <c r="K37" s="443"/>
      <c r="L37" s="443"/>
      <c r="M37" s="443"/>
      <c r="N37" s="443"/>
      <c r="O37" s="443"/>
      <c r="P37" s="443"/>
      <c r="Q37" s="443"/>
      <c r="R37" s="443"/>
      <c r="S37" s="443"/>
      <c r="T37" s="443"/>
    </row>
    <row r="38" spans="2:20" x14ac:dyDescent="0.3">
      <c r="B38" s="443"/>
      <c r="C38" s="443"/>
      <c r="D38" s="443"/>
      <c r="E38" s="443"/>
      <c r="F38" s="443"/>
      <c r="G38" s="443"/>
      <c r="H38" s="443"/>
      <c r="I38" s="443"/>
      <c r="J38" s="443"/>
      <c r="K38" s="443"/>
      <c r="L38" s="443"/>
      <c r="M38" s="443"/>
      <c r="N38" s="443"/>
      <c r="O38" s="443"/>
      <c r="P38" s="443"/>
      <c r="Q38" s="443"/>
      <c r="R38" s="443"/>
      <c r="S38" s="443"/>
      <c r="T38" s="443"/>
    </row>
    <row r="39" spans="2:20" x14ac:dyDescent="0.3">
      <c r="B39" s="33"/>
      <c r="C39" s="33"/>
      <c r="D39" s="33"/>
      <c r="E39" s="33"/>
      <c r="F39" s="33"/>
      <c r="G39" s="33"/>
      <c r="H39" s="33"/>
      <c r="I39" s="33"/>
      <c r="J39" s="33"/>
      <c r="K39" s="33"/>
      <c r="L39" s="33"/>
      <c r="M39" s="33"/>
      <c r="N39" s="33"/>
      <c r="O39" s="33"/>
      <c r="P39" s="33"/>
      <c r="Q39" s="33"/>
      <c r="R39" s="33"/>
      <c r="S39" s="33"/>
      <c r="T39" s="33"/>
    </row>
    <row r="40" spans="2:20" x14ac:dyDescent="0.3">
      <c r="B40" s="32" t="s">
        <v>294</v>
      </c>
      <c r="C40" s="126"/>
      <c r="D40" s="126"/>
      <c r="E40" s="33"/>
      <c r="F40" s="33"/>
      <c r="G40" s="33"/>
      <c r="H40" s="33"/>
      <c r="I40" s="33"/>
      <c r="J40" s="33"/>
      <c r="K40" s="33"/>
      <c r="L40" s="33"/>
      <c r="M40" s="33"/>
      <c r="N40" s="33"/>
      <c r="O40" s="33"/>
      <c r="P40" s="33"/>
      <c r="Q40" s="33"/>
      <c r="R40" s="33"/>
      <c r="S40" s="33"/>
      <c r="T40" s="33"/>
    </row>
    <row r="42" spans="2:20" ht="39" x14ac:dyDescent="0.3">
      <c r="B42" s="125" t="s">
        <v>293</v>
      </c>
      <c r="C42" s="124" t="s">
        <v>292</v>
      </c>
      <c r="D42" s="124" t="s">
        <v>291</v>
      </c>
      <c r="E42" s="490" t="s">
        <v>290</v>
      </c>
      <c r="F42" s="465"/>
    </row>
    <row r="43" spans="2:20" ht="40.5" customHeight="1" x14ac:dyDescent="0.3">
      <c r="B43" s="123" t="s">
        <v>289</v>
      </c>
      <c r="C43" s="131" t="s">
        <v>284</v>
      </c>
      <c r="D43" s="131">
        <v>2025</v>
      </c>
      <c r="E43" s="491"/>
      <c r="F43" s="492"/>
    </row>
    <row r="44" spans="2:20" ht="40.5" customHeight="1" x14ac:dyDescent="0.3">
      <c r="B44" s="123" t="s">
        <v>288</v>
      </c>
      <c r="C44" s="131" t="s">
        <v>284</v>
      </c>
      <c r="D44" s="131">
        <v>2025</v>
      </c>
      <c r="E44" s="491"/>
      <c r="F44" s="492"/>
    </row>
    <row r="45" spans="2:20" ht="40.5" customHeight="1" x14ac:dyDescent="0.3">
      <c r="B45" s="123" t="s">
        <v>287</v>
      </c>
      <c r="C45" s="131" t="s">
        <v>284</v>
      </c>
      <c r="D45" s="131">
        <v>2019</v>
      </c>
      <c r="E45" s="494" t="s">
        <v>286</v>
      </c>
      <c r="F45" s="495"/>
    </row>
    <row r="46" spans="2:20" ht="40.5" customHeight="1" x14ac:dyDescent="0.3">
      <c r="B46" s="123" t="s">
        <v>285</v>
      </c>
      <c r="C46" s="131" t="s">
        <v>284</v>
      </c>
      <c r="D46" s="131">
        <v>2026</v>
      </c>
      <c r="E46" s="494" t="s">
        <v>283</v>
      </c>
      <c r="F46" s="495"/>
    </row>
    <row r="49" spans="2:20" ht="14.5" x14ac:dyDescent="0.35">
      <c r="B49"/>
      <c r="C49"/>
      <c r="D49"/>
      <c r="E49"/>
      <c r="F49"/>
      <c r="G49" s="5"/>
      <c r="H49" s="5"/>
      <c r="I49"/>
      <c r="J49"/>
      <c r="K49"/>
      <c r="L49"/>
      <c r="M49"/>
      <c r="N49"/>
      <c r="O49"/>
      <c r="P49"/>
      <c r="Q49"/>
      <c r="R49"/>
      <c r="S49"/>
      <c r="T49"/>
    </row>
    <row r="50" spans="2:20" ht="15.5" x14ac:dyDescent="0.35">
      <c r="C50" s="97" t="s">
        <v>330</v>
      </c>
      <c r="F50"/>
      <c r="G50" s="129"/>
      <c r="H50" s="129"/>
      <c r="I50"/>
      <c r="J50"/>
      <c r="K50"/>
      <c r="L50"/>
      <c r="M50"/>
      <c r="N50"/>
      <c r="O50"/>
      <c r="P50"/>
      <c r="Q50"/>
      <c r="R50"/>
      <c r="S50"/>
      <c r="T50"/>
    </row>
    <row r="51" spans="2:20" ht="14.5" x14ac:dyDescent="0.35">
      <c r="B51"/>
      <c r="C51"/>
      <c r="D51"/>
      <c r="E51"/>
      <c r="F51"/>
      <c r="G51"/>
      <c r="H51"/>
      <c r="I51"/>
      <c r="J51"/>
      <c r="K51"/>
      <c r="L51"/>
      <c r="M51"/>
      <c r="N51"/>
      <c r="O51"/>
      <c r="P51"/>
      <c r="Q51"/>
      <c r="R51"/>
      <c r="S51"/>
      <c r="T51"/>
    </row>
    <row r="52" spans="2:20" ht="14.5" x14ac:dyDescent="0.35">
      <c r="B52"/>
      <c r="C52"/>
      <c r="D52"/>
      <c r="E52"/>
      <c r="F52"/>
      <c r="G52"/>
      <c r="H52"/>
      <c r="I52"/>
      <c r="J52"/>
      <c r="K52"/>
      <c r="L52"/>
      <c r="M52"/>
      <c r="N52"/>
      <c r="O52"/>
      <c r="P52"/>
      <c r="Q52"/>
      <c r="R52"/>
      <c r="S52"/>
      <c r="T52"/>
    </row>
    <row r="53" spans="2:20" x14ac:dyDescent="0.3">
      <c r="B53" s="443" t="s">
        <v>329</v>
      </c>
      <c r="C53" s="443"/>
      <c r="D53" s="443"/>
      <c r="E53" s="443"/>
      <c r="F53" s="443"/>
      <c r="G53" s="443"/>
      <c r="H53" s="443"/>
      <c r="I53" s="443"/>
      <c r="J53" s="443"/>
      <c r="K53" s="443"/>
      <c r="L53" s="443"/>
      <c r="M53" s="443"/>
      <c r="N53" s="443"/>
      <c r="O53" s="443"/>
      <c r="P53" s="443"/>
      <c r="Q53" s="443"/>
      <c r="R53" s="443"/>
      <c r="S53" s="443"/>
      <c r="T53" s="443"/>
    </row>
    <row r="54" spans="2:20" x14ac:dyDescent="0.3">
      <c r="B54" s="443"/>
      <c r="C54" s="443"/>
      <c r="D54" s="443"/>
      <c r="E54" s="443"/>
      <c r="F54" s="443"/>
      <c r="G54" s="443"/>
      <c r="H54" s="443"/>
      <c r="I54" s="443"/>
      <c r="J54" s="443"/>
      <c r="K54" s="443"/>
      <c r="L54" s="443"/>
      <c r="M54" s="443"/>
      <c r="N54" s="443"/>
      <c r="O54" s="443"/>
      <c r="P54" s="443"/>
      <c r="Q54" s="443"/>
      <c r="R54" s="443"/>
      <c r="S54" s="443"/>
      <c r="T54" s="443"/>
    </row>
    <row r="55" spans="2:20" ht="14.5" x14ac:dyDescent="0.35">
      <c r="B55"/>
      <c r="C55"/>
      <c r="D55"/>
      <c r="E55"/>
      <c r="F55"/>
      <c r="G55"/>
      <c r="H55"/>
      <c r="I55"/>
      <c r="J55"/>
      <c r="K55"/>
      <c r="L55"/>
      <c r="M55"/>
      <c r="N55"/>
      <c r="O55"/>
      <c r="P55"/>
      <c r="Q55"/>
      <c r="R55"/>
      <c r="S55"/>
      <c r="T55"/>
    </row>
    <row r="56" spans="2:20" ht="14.5" x14ac:dyDescent="0.35">
      <c r="C56" s="124" t="s">
        <v>328</v>
      </c>
      <c r="D56" s="124" t="s">
        <v>312</v>
      </c>
      <c r="E56" s="124" t="s">
        <v>327</v>
      </c>
      <c r="F56" s="124" t="s">
        <v>243</v>
      </c>
      <c r="G56"/>
      <c r="H56"/>
      <c r="I56"/>
      <c r="J56"/>
      <c r="K56"/>
      <c r="L56"/>
      <c r="M56"/>
      <c r="N56"/>
      <c r="O56"/>
      <c r="P56"/>
      <c r="Q56"/>
      <c r="R56"/>
      <c r="S56"/>
      <c r="T56"/>
    </row>
    <row r="57" spans="2:20" ht="14.5" x14ac:dyDescent="0.35">
      <c r="B57" s="128" t="s">
        <v>109</v>
      </c>
      <c r="C57" s="122">
        <v>15</v>
      </c>
      <c r="D57" s="122">
        <v>2</v>
      </c>
      <c r="E57" s="122">
        <v>3</v>
      </c>
      <c r="F57" s="122">
        <v>20</v>
      </c>
      <c r="G57"/>
      <c r="H57"/>
      <c r="I57"/>
      <c r="J57"/>
      <c r="K57"/>
      <c r="L57"/>
      <c r="M57"/>
      <c r="N57"/>
      <c r="O57"/>
      <c r="P57"/>
      <c r="Q57"/>
      <c r="R57"/>
      <c r="S57"/>
      <c r="T57"/>
    </row>
    <row r="58" spans="2:20" ht="14.5" x14ac:dyDescent="0.35">
      <c r="B58" s="128" t="s">
        <v>110</v>
      </c>
      <c r="C58" s="122">
        <v>0</v>
      </c>
      <c r="D58" s="122">
        <v>2</v>
      </c>
      <c r="E58" s="122">
        <v>1</v>
      </c>
      <c r="F58" s="122">
        <v>3</v>
      </c>
      <c r="G58"/>
      <c r="H58"/>
      <c r="I58"/>
      <c r="J58"/>
      <c r="K58"/>
      <c r="L58"/>
      <c r="M58"/>
      <c r="N58"/>
      <c r="O58"/>
      <c r="P58"/>
      <c r="Q58"/>
      <c r="R58"/>
      <c r="S58"/>
      <c r="T58"/>
    </row>
    <row r="59" spans="2:20" ht="14.5" x14ac:dyDescent="0.35">
      <c r="B59"/>
      <c r="C59"/>
      <c r="D59"/>
      <c r="E59"/>
      <c r="F59"/>
      <c r="G59"/>
      <c r="H59"/>
      <c r="I59"/>
      <c r="J59"/>
      <c r="K59"/>
      <c r="L59"/>
      <c r="M59"/>
      <c r="N59"/>
      <c r="O59"/>
      <c r="P59"/>
      <c r="Q59"/>
      <c r="R59"/>
      <c r="S59"/>
      <c r="T59"/>
    </row>
    <row r="60" spans="2:20" ht="14.5" x14ac:dyDescent="0.35">
      <c r="B60"/>
      <c r="C60"/>
      <c r="D60"/>
      <c r="E60"/>
      <c r="F60"/>
      <c r="G60"/>
      <c r="H60"/>
      <c r="I60"/>
      <c r="J60"/>
      <c r="K60"/>
      <c r="L60"/>
      <c r="M60"/>
      <c r="N60"/>
      <c r="O60"/>
      <c r="P60"/>
      <c r="Q60"/>
      <c r="R60"/>
      <c r="S60"/>
      <c r="T60"/>
    </row>
    <row r="61" spans="2:20" x14ac:dyDescent="0.3">
      <c r="B61" s="443" t="s">
        <v>326</v>
      </c>
      <c r="C61" s="443"/>
      <c r="D61" s="443"/>
      <c r="E61" s="443"/>
      <c r="F61" s="443"/>
      <c r="G61" s="443"/>
      <c r="H61" s="443"/>
      <c r="I61" s="443"/>
      <c r="J61" s="443"/>
      <c r="K61" s="443"/>
      <c r="L61" s="443"/>
      <c r="M61" s="443"/>
      <c r="N61" s="443"/>
      <c r="O61" s="443"/>
      <c r="P61" s="443"/>
      <c r="Q61" s="443"/>
      <c r="R61" s="443"/>
      <c r="S61" s="443"/>
      <c r="T61" s="443"/>
    </row>
    <row r="62" spans="2:20" x14ac:dyDescent="0.3">
      <c r="B62" s="443"/>
      <c r="C62" s="443"/>
      <c r="D62" s="443"/>
      <c r="E62" s="443"/>
      <c r="F62" s="443"/>
      <c r="G62" s="443"/>
      <c r="H62" s="443"/>
      <c r="I62" s="443"/>
      <c r="J62" s="443"/>
      <c r="K62" s="443"/>
      <c r="L62" s="443"/>
      <c r="M62" s="443"/>
      <c r="N62" s="443"/>
      <c r="O62" s="443"/>
      <c r="P62" s="443"/>
      <c r="Q62" s="443"/>
      <c r="R62" s="443"/>
      <c r="S62" s="443"/>
      <c r="T62" s="443"/>
    </row>
    <row r="63" spans="2:20" ht="14.5" x14ac:dyDescent="0.35">
      <c r="B63"/>
      <c r="C63"/>
      <c r="D63"/>
      <c r="E63"/>
      <c r="F63"/>
      <c r="G63"/>
      <c r="H63"/>
      <c r="I63"/>
      <c r="J63"/>
      <c r="K63"/>
      <c r="L63"/>
      <c r="M63"/>
      <c r="N63"/>
      <c r="O63"/>
      <c r="P63"/>
      <c r="Q63"/>
      <c r="R63"/>
      <c r="S63"/>
      <c r="T63"/>
    </row>
    <row r="64" spans="2:20" ht="14.5" x14ac:dyDescent="0.35">
      <c r="B64" s="130" t="s">
        <v>333</v>
      </c>
      <c r="C64" s="130"/>
      <c r="D64" s="130"/>
      <c r="E64"/>
      <c r="F64"/>
      <c r="G64"/>
      <c r="H64"/>
      <c r="I64"/>
      <c r="J64"/>
      <c r="K64"/>
      <c r="L64"/>
      <c r="M64"/>
      <c r="N64"/>
      <c r="O64"/>
      <c r="P64"/>
      <c r="Q64"/>
      <c r="R64"/>
      <c r="S64"/>
      <c r="T64"/>
    </row>
    <row r="65" spans="2:20" ht="14.5" x14ac:dyDescent="0.35">
      <c r="B65" s="130"/>
      <c r="C65" s="130"/>
      <c r="D65" s="130"/>
      <c r="E65" s="130"/>
      <c r="F65" s="130"/>
      <c r="G65" s="130"/>
      <c r="H65" s="130"/>
      <c r="I65" s="130"/>
      <c r="J65" s="130"/>
      <c r="K65" s="130"/>
      <c r="L65" s="130"/>
      <c r="M65" s="130"/>
      <c r="N65"/>
      <c r="O65"/>
      <c r="P65"/>
      <c r="Q65"/>
      <c r="R65"/>
      <c r="S65"/>
      <c r="T65"/>
    </row>
    <row r="66" spans="2:20" ht="14.5" x14ac:dyDescent="0.35">
      <c r="E66" s="130"/>
      <c r="F66" s="130"/>
      <c r="G66" s="130"/>
      <c r="H66" s="130"/>
      <c r="I66" s="130"/>
      <c r="J66" s="130"/>
      <c r="K66" s="130"/>
      <c r="L66" s="130"/>
      <c r="M66" s="130"/>
      <c r="N66"/>
      <c r="O66"/>
      <c r="P66"/>
      <c r="Q66"/>
      <c r="R66"/>
      <c r="S66"/>
      <c r="T66"/>
    </row>
    <row r="67" spans="2:20" x14ac:dyDescent="0.3">
      <c r="B67" s="443" t="s">
        <v>325</v>
      </c>
      <c r="C67" s="443"/>
      <c r="D67" s="443"/>
      <c r="E67" s="443"/>
      <c r="F67" s="443"/>
      <c r="G67" s="443"/>
      <c r="H67" s="443"/>
      <c r="I67" s="443"/>
      <c r="J67" s="443"/>
      <c r="K67" s="443"/>
      <c r="L67" s="443"/>
      <c r="M67" s="443"/>
      <c r="N67" s="443"/>
      <c r="O67" s="443"/>
      <c r="P67" s="443"/>
      <c r="Q67" s="443"/>
      <c r="R67" s="443"/>
      <c r="S67" s="443"/>
      <c r="T67" s="443"/>
    </row>
    <row r="68" spans="2:20" x14ac:dyDescent="0.3">
      <c r="B68" s="443"/>
      <c r="C68" s="443"/>
      <c r="D68" s="443"/>
      <c r="E68" s="443"/>
      <c r="F68" s="443"/>
      <c r="G68" s="443"/>
      <c r="H68" s="443"/>
      <c r="I68" s="443"/>
      <c r="J68" s="443"/>
      <c r="K68" s="443"/>
      <c r="L68" s="443"/>
      <c r="M68" s="443"/>
      <c r="N68" s="443"/>
      <c r="O68" s="443"/>
      <c r="P68" s="443"/>
      <c r="Q68" s="443"/>
      <c r="R68" s="443"/>
      <c r="S68" s="443"/>
      <c r="T68" s="443"/>
    </row>
    <row r="69" spans="2:20" ht="14.5" x14ac:dyDescent="0.35">
      <c r="B69"/>
      <c r="C69"/>
      <c r="D69"/>
      <c r="E69"/>
      <c r="F69"/>
      <c r="G69"/>
      <c r="H69"/>
      <c r="I69"/>
      <c r="J69"/>
      <c r="K69"/>
      <c r="L69"/>
      <c r="M69"/>
      <c r="N69"/>
      <c r="O69"/>
      <c r="P69"/>
      <c r="Q69"/>
      <c r="R69"/>
      <c r="S69"/>
      <c r="T69"/>
    </row>
    <row r="70" spans="2:20" ht="14.5" x14ac:dyDescent="0.35">
      <c r="B70" s="32" t="s">
        <v>294</v>
      </c>
      <c r="C70" s="126"/>
      <c r="D70" s="126"/>
      <c r="E70" s="33"/>
      <c r="F70" s="33"/>
      <c r="G70" s="33"/>
      <c r="H70" s="33"/>
      <c r="I70"/>
      <c r="J70"/>
      <c r="K70"/>
      <c r="L70"/>
      <c r="M70"/>
      <c r="N70"/>
      <c r="O70"/>
      <c r="P70"/>
      <c r="Q70"/>
      <c r="R70"/>
      <c r="S70"/>
      <c r="T70"/>
    </row>
    <row r="71" spans="2:20" ht="14.5" x14ac:dyDescent="0.35">
      <c r="I71"/>
      <c r="J71"/>
      <c r="K71"/>
      <c r="L71"/>
      <c r="M71"/>
      <c r="N71"/>
      <c r="O71"/>
      <c r="P71"/>
      <c r="Q71"/>
      <c r="R71"/>
      <c r="S71"/>
      <c r="T71"/>
    </row>
    <row r="72" spans="2:20" ht="26" x14ac:dyDescent="0.35">
      <c r="B72" s="125" t="s">
        <v>307</v>
      </c>
      <c r="C72" s="124" t="s">
        <v>292</v>
      </c>
      <c r="D72" s="124" t="s">
        <v>306</v>
      </c>
      <c r="E72" s="124" t="s">
        <v>305</v>
      </c>
      <c r="F72" s="124" t="s">
        <v>304</v>
      </c>
      <c r="G72" s="490" t="s">
        <v>290</v>
      </c>
      <c r="H72" s="465"/>
      <c r="I72"/>
      <c r="J72"/>
      <c r="K72"/>
      <c r="L72"/>
      <c r="M72"/>
      <c r="N72"/>
      <c r="O72"/>
      <c r="P72"/>
      <c r="Q72"/>
      <c r="R72"/>
      <c r="S72"/>
      <c r="T72"/>
    </row>
    <row r="73" spans="2:20" ht="51" x14ac:dyDescent="0.35">
      <c r="B73" s="127" t="s">
        <v>303</v>
      </c>
      <c r="C73" s="122" t="s">
        <v>284</v>
      </c>
      <c r="D73" s="122" t="s">
        <v>299</v>
      </c>
      <c r="E73" s="122">
        <v>10</v>
      </c>
      <c r="F73" s="122">
        <v>0</v>
      </c>
      <c r="G73" s="491" t="s">
        <v>331</v>
      </c>
      <c r="H73" s="492"/>
      <c r="I73"/>
      <c r="J73"/>
      <c r="K73"/>
      <c r="L73"/>
      <c r="M73"/>
      <c r="N73"/>
      <c r="O73"/>
      <c r="P73"/>
      <c r="Q73"/>
      <c r="R73"/>
      <c r="S73"/>
      <c r="T73"/>
    </row>
    <row r="74" spans="2:20" ht="26" x14ac:dyDescent="0.35">
      <c r="B74" s="127" t="s">
        <v>288</v>
      </c>
      <c r="C74" s="122" t="s">
        <v>284</v>
      </c>
      <c r="D74" s="122" t="s">
        <v>299</v>
      </c>
      <c r="E74" s="122">
        <v>10</v>
      </c>
      <c r="F74" s="122">
        <v>0</v>
      </c>
      <c r="G74" s="491"/>
      <c r="H74" s="492"/>
      <c r="I74"/>
      <c r="J74"/>
      <c r="K74"/>
      <c r="L74"/>
      <c r="M74"/>
      <c r="N74"/>
      <c r="O74"/>
      <c r="P74"/>
      <c r="Q74"/>
      <c r="R74"/>
      <c r="S74"/>
      <c r="T74"/>
    </row>
    <row r="75" spans="2:20" ht="26" x14ac:dyDescent="0.35">
      <c r="B75" s="127" t="s">
        <v>287</v>
      </c>
      <c r="C75" s="122" t="s">
        <v>284</v>
      </c>
      <c r="D75" s="122" t="s">
        <v>299</v>
      </c>
      <c r="E75" s="122">
        <v>10</v>
      </c>
      <c r="F75" s="122">
        <v>0</v>
      </c>
      <c r="G75" s="491"/>
      <c r="H75" s="492"/>
      <c r="I75"/>
      <c r="J75"/>
      <c r="K75"/>
      <c r="L75"/>
      <c r="M75"/>
      <c r="N75"/>
      <c r="O75"/>
      <c r="P75"/>
      <c r="Q75"/>
      <c r="R75"/>
      <c r="S75"/>
      <c r="T75"/>
    </row>
    <row r="76" spans="2:20" ht="14.5" x14ac:dyDescent="0.35">
      <c r="B76" s="127" t="s">
        <v>300</v>
      </c>
      <c r="C76" s="122" t="s">
        <v>284</v>
      </c>
      <c r="D76" s="122" t="s">
        <v>299</v>
      </c>
      <c r="E76" s="122">
        <v>20</v>
      </c>
      <c r="F76" s="122">
        <v>0</v>
      </c>
      <c r="G76" s="491"/>
      <c r="H76" s="492"/>
      <c r="I76"/>
      <c r="J76"/>
      <c r="K76"/>
      <c r="L76"/>
      <c r="M76"/>
      <c r="N76"/>
      <c r="O76"/>
      <c r="P76"/>
      <c r="Q76"/>
      <c r="R76"/>
      <c r="S76"/>
      <c r="T76"/>
    </row>
    <row r="77" spans="2:20" ht="38.5" x14ac:dyDescent="0.35">
      <c r="B77" s="127" t="s">
        <v>298</v>
      </c>
      <c r="C77" s="122"/>
      <c r="D77" s="122"/>
      <c r="E77" s="122"/>
      <c r="F77" s="122"/>
      <c r="G77" s="491"/>
      <c r="H77" s="492"/>
      <c r="I77"/>
      <c r="J77"/>
      <c r="K77"/>
      <c r="L77"/>
      <c r="M77"/>
      <c r="N77"/>
      <c r="O77"/>
      <c r="P77"/>
      <c r="Q77"/>
      <c r="R77"/>
      <c r="S77"/>
      <c r="T77"/>
    </row>
    <row r="78" spans="2:20" ht="14.5" x14ac:dyDescent="0.35">
      <c r="B78"/>
      <c r="C78"/>
      <c r="D78"/>
      <c r="E78"/>
      <c r="F78"/>
      <c r="G78"/>
      <c r="H78"/>
      <c r="I78"/>
      <c r="J78"/>
      <c r="K78"/>
      <c r="L78"/>
      <c r="M78"/>
      <c r="N78"/>
      <c r="O78"/>
      <c r="P78"/>
      <c r="Q78"/>
      <c r="R78"/>
      <c r="S78"/>
      <c r="T78"/>
    </row>
    <row r="79" spans="2:20" ht="14.5" x14ac:dyDescent="0.35">
      <c r="B79"/>
      <c r="C79"/>
      <c r="D79"/>
      <c r="E79"/>
      <c r="F79"/>
      <c r="G79"/>
      <c r="H79"/>
      <c r="I79"/>
      <c r="J79"/>
      <c r="K79"/>
      <c r="L79"/>
      <c r="M79"/>
      <c r="N79"/>
      <c r="O79"/>
      <c r="P79"/>
      <c r="Q79"/>
      <c r="R79"/>
      <c r="S79"/>
      <c r="T79"/>
    </row>
    <row r="80" spans="2:20" x14ac:dyDescent="0.3">
      <c r="B80" s="443" t="s">
        <v>324</v>
      </c>
      <c r="C80" s="443"/>
      <c r="D80" s="443"/>
      <c r="E80" s="443"/>
      <c r="F80" s="443"/>
      <c r="G80" s="443"/>
      <c r="H80" s="443"/>
      <c r="I80" s="443"/>
      <c r="J80" s="443"/>
      <c r="K80" s="443"/>
      <c r="L80" s="443"/>
      <c r="M80" s="443"/>
      <c r="N80" s="443"/>
      <c r="O80" s="443"/>
      <c r="P80" s="443"/>
      <c r="Q80" s="443"/>
      <c r="R80" s="443"/>
      <c r="S80" s="443"/>
      <c r="T80" s="443"/>
    </row>
    <row r="81" spans="2:21" x14ac:dyDescent="0.3">
      <c r="B81" s="443"/>
      <c r="C81" s="443"/>
      <c r="D81" s="443"/>
      <c r="E81" s="443"/>
      <c r="F81" s="443"/>
      <c r="G81" s="443"/>
      <c r="H81" s="443"/>
      <c r="I81" s="443"/>
      <c r="J81" s="443"/>
      <c r="K81" s="443"/>
      <c r="L81" s="443"/>
      <c r="M81" s="443"/>
      <c r="N81" s="443"/>
      <c r="O81" s="443"/>
      <c r="P81" s="443"/>
      <c r="Q81" s="443"/>
      <c r="R81" s="443"/>
      <c r="S81" s="443"/>
      <c r="T81" s="443"/>
    </row>
    <row r="82" spans="2:21" ht="14.5" x14ac:dyDescent="0.35">
      <c r="B82"/>
      <c r="C82"/>
      <c r="D82"/>
      <c r="E82"/>
      <c r="F82"/>
      <c r="G82"/>
      <c r="H82"/>
      <c r="I82"/>
      <c r="J82"/>
      <c r="K82"/>
      <c r="L82"/>
      <c r="M82"/>
      <c r="N82"/>
      <c r="O82"/>
      <c r="P82"/>
      <c r="Q82"/>
      <c r="R82"/>
      <c r="S82"/>
      <c r="T82"/>
    </row>
    <row r="83" spans="2:21" ht="14.5" x14ac:dyDescent="0.35">
      <c r="B83" s="32" t="s">
        <v>294</v>
      </c>
      <c r="C83" s="126"/>
      <c r="D83" s="126"/>
      <c r="E83" s="33"/>
      <c r="F83" s="33"/>
      <c r="G83"/>
      <c r="H83"/>
      <c r="I83"/>
      <c r="J83"/>
      <c r="K83"/>
      <c r="L83"/>
      <c r="M83"/>
      <c r="N83"/>
      <c r="O83"/>
      <c r="P83"/>
      <c r="Q83"/>
      <c r="R83"/>
      <c r="S83"/>
      <c r="T83"/>
    </row>
    <row r="84" spans="2:21" ht="14.5" x14ac:dyDescent="0.35">
      <c r="G84"/>
      <c r="H84"/>
      <c r="I84"/>
      <c r="J84"/>
      <c r="K84"/>
      <c r="L84"/>
      <c r="M84"/>
      <c r="N84"/>
      <c r="O84"/>
      <c r="P84"/>
      <c r="Q84"/>
      <c r="R84"/>
      <c r="S84"/>
      <c r="T84"/>
    </row>
    <row r="85" spans="2:21" ht="39" x14ac:dyDescent="0.35">
      <c r="B85" s="125" t="s">
        <v>293</v>
      </c>
      <c r="C85" s="124" t="s">
        <v>292</v>
      </c>
      <c r="D85" s="124" t="s">
        <v>291</v>
      </c>
      <c r="E85" s="490" t="s">
        <v>290</v>
      </c>
      <c r="F85" s="464"/>
      <c r="G85" s="465"/>
      <c r="H85"/>
      <c r="I85"/>
      <c r="J85"/>
      <c r="K85"/>
      <c r="L85"/>
      <c r="M85"/>
      <c r="N85"/>
      <c r="O85"/>
      <c r="P85"/>
      <c r="Q85"/>
      <c r="R85"/>
      <c r="S85"/>
      <c r="T85"/>
    </row>
    <row r="86" spans="2:21" ht="14.5" x14ac:dyDescent="0.35">
      <c r="B86" s="123" t="s">
        <v>289</v>
      </c>
      <c r="C86" s="122" t="s">
        <v>284</v>
      </c>
      <c r="D86" s="122" t="s">
        <v>320</v>
      </c>
      <c r="E86" s="491" t="s">
        <v>323</v>
      </c>
      <c r="F86" s="493"/>
      <c r="G86" s="492"/>
      <c r="H86"/>
      <c r="I86"/>
      <c r="J86"/>
      <c r="K86"/>
      <c r="L86"/>
      <c r="M86"/>
      <c r="N86"/>
      <c r="O86"/>
      <c r="P86"/>
      <c r="Q86"/>
      <c r="R86"/>
      <c r="S86"/>
      <c r="T86"/>
    </row>
    <row r="87" spans="2:21" ht="25" x14ac:dyDescent="0.35">
      <c r="B87" s="123" t="s">
        <v>288</v>
      </c>
      <c r="C87" s="122" t="s">
        <v>299</v>
      </c>
      <c r="D87" s="122"/>
      <c r="E87" s="491" t="s">
        <v>322</v>
      </c>
      <c r="F87" s="493"/>
      <c r="G87" s="492"/>
      <c r="H87"/>
      <c r="I87"/>
      <c r="J87"/>
      <c r="K87"/>
      <c r="L87"/>
      <c r="M87"/>
      <c r="N87"/>
      <c r="O87"/>
      <c r="P87"/>
      <c r="Q87"/>
      <c r="R87"/>
      <c r="S87"/>
      <c r="T87"/>
    </row>
    <row r="88" spans="2:21" ht="25" x14ac:dyDescent="0.35">
      <c r="B88" s="123" t="s">
        <v>287</v>
      </c>
      <c r="C88" s="122" t="s">
        <v>284</v>
      </c>
      <c r="D88" s="122" t="s">
        <v>320</v>
      </c>
      <c r="E88" s="491" t="s">
        <v>321</v>
      </c>
      <c r="F88" s="493"/>
      <c r="G88" s="492"/>
      <c r="H88"/>
      <c r="I88"/>
      <c r="J88"/>
      <c r="K88"/>
      <c r="L88"/>
      <c r="M88"/>
      <c r="N88"/>
      <c r="O88"/>
      <c r="P88"/>
      <c r="Q88"/>
      <c r="R88"/>
      <c r="S88"/>
      <c r="T88"/>
    </row>
    <row r="89" spans="2:21" ht="37.5" x14ac:dyDescent="0.35">
      <c r="B89" s="123" t="s">
        <v>285</v>
      </c>
      <c r="C89" s="122" t="s">
        <v>284</v>
      </c>
      <c r="D89" s="122" t="s">
        <v>320</v>
      </c>
      <c r="E89" s="491" t="s">
        <v>319</v>
      </c>
      <c r="F89" s="493"/>
      <c r="G89" s="492"/>
      <c r="H89"/>
      <c r="I89"/>
      <c r="J89"/>
      <c r="K89"/>
      <c r="L89"/>
      <c r="M89"/>
      <c r="N89"/>
      <c r="O89"/>
      <c r="P89"/>
      <c r="Q89"/>
      <c r="R89"/>
      <c r="S89"/>
      <c r="T89"/>
    </row>
    <row r="93" spans="2:21" ht="14.5" x14ac:dyDescent="0.35">
      <c r="B93"/>
      <c r="C93"/>
      <c r="D93"/>
      <c r="E93"/>
      <c r="F93" s="5"/>
      <c r="G93" s="5"/>
      <c r="I93"/>
      <c r="J93"/>
      <c r="K93"/>
      <c r="L93"/>
      <c r="M93"/>
      <c r="N93"/>
      <c r="O93"/>
      <c r="P93"/>
      <c r="Q93"/>
      <c r="R93"/>
      <c r="S93"/>
      <c r="T93"/>
      <c r="U93"/>
    </row>
    <row r="94" spans="2:21" ht="15.5" x14ac:dyDescent="0.35">
      <c r="C94" s="97" t="s">
        <v>474</v>
      </c>
      <c r="F94" s="129"/>
      <c r="G94" s="129"/>
      <c r="I94"/>
      <c r="J94"/>
      <c r="K94"/>
      <c r="L94"/>
      <c r="M94"/>
      <c r="N94"/>
      <c r="O94"/>
      <c r="P94"/>
      <c r="Q94"/>
      <c r="R94"/>
      <c r="S94"/>
      <c r="T94"/>
      <c r="U94"/>
    </row>
    <row r="95" spans="2:21" ht="14.5" x14ac:dyDescent="0.35">
      <c r="B95"/>
      <c r="C95"/>
      <c r="D95"/>
      <c r="E95"/>
      <c r="F95"/>
      <c r="G95"/>
      <c r="H95"/>
      <c r="I95"/>
      <c r="J95"/>
      <c r="K95"/>
      <c r="L95"/>
      <c r="M95"/>
      <c r="N95"/>
      <c r="O95"/>
      <c r="P95"/>
      <c r="Q95"/>
      <c r="R95"/>
      <c r="S95"/>
      <c r="T95"/>
      <c r="U95"/>
    </row>
    <row r="96" spans="2:21" ht="14.5" x14ac:dyDescent="0.35">
      <c r="B96"/>
      <c r="C96"/>
      <c r="D96"/>
      <c r="E96"/>
      <c r="F96"/>
      <c r="G96"/>
      <c r="H96"/>
      <c r="I96"/>
      <c r="J96"/>
      <c r="K96"/>
      <c r="L96"/>
      <c r="M96"/>
      <c r="N96"/>
      <c r="O96"/>
      <c r="P96"/>
      <c r="Q96"/>
      <c r="R96"/>
      <c r="S96"/>
      <c r="T96"/>
      <c r="U96"/>
    </row>
    <row r="97" spans="2:21" ht="14.5" x14ac:dyDescent="0.35">
      <c r="B97" s="443" t="s">
        <v>475</v>
      </c>
      <c r="C97" s="443"/>
      <c r="D97" s="443"/>
      <c r="E97" s="443"/>
      <c r="F97" s="443"/>
      <c r="G97" s="443"/>
      <c r="H97" s="443"/>
      <c r="I97" s="443"/>
      <c r="J97" s="443"/>
      <c r="K97" s="443"/>
      <c r="L97" s="443"/>
      <c r="M97" s="443"/>
      <c r="N97" s="443"/>
      <c r="O97" s="443"/>
      <c r="P97" s="443"/>
      <c r="Q97" s="443"/>
      <c r="R97" s="443"/>
      <c r="S97" s="443"/>
      <c r="T97" s="443"/>
      <c r="U97"/>
    </row>
    <row r="98" spans="2:21" ht="14.5" x14ac:dyDescent="0.35">
      <c r="B98" s="443"/>
      <c r="C98" s="443"/>
      <c r="D98" s="443"/>
      <c r="E98" s="443"/>
      <c r="F98" s="443"/>
      <c r="G98" s="443"/>
      <c r="H98" s="443"/>
      <c r="I98" s="443"/>
      <c r="J98" s="443"/>
      <c r="K98" s="443"/>
      <c r="L98" s="443"/>
      <c r="M98" s="443"/>
      <c r="N98" s="443"/>
      <c r="O98" s="443"/>
      <c r="P98" s="443"/>
      <c r="Q98" s="443"/>
      <c r="R98" s="443"/>
      <c r="S98" s="443"/>
      <c r="T98" s="443"/>
      <c r="U98"/>
    </row>
    <row r="99" spans="2:21" ht="14.5" x14ac:dyDescent="0.35">
      <c r="B99"/>
      <c r="C99"/>
      <c r="D99"/>
      <c r="E99"/>
      <c r="F99"/>
      <c r="G99"/>
      <c r="H99"/>
      <c r="I99"/>
      <c r="J99"/>
      <c r="K99"/>
      <c r="L99"/>
      <c r="M99"/>
      <c r="N99"/>
      <c r="O99"/>
      <c r="P99"/>
      <c r="Q99"/>
      <c r="R99"/>
      <c r="S99"/>
      <c r="T99"/>
      <c r="U99"/>
    </row>
    <row r="100" spans="2:21" ht="26" x14ac:dyDescent="0.35">
      <c r="C100" s="124" t="s">
        <v>476</v>
      </c>
      <c r="D100" s="124" t="s">
        <v>477</v>
      </c>
      <c r="E100" s="124" t="s">
        <v>478</v>
      </c>
      <c r="F100" s="124" t="s">
        <v>479</v>
      </c>
      <c r="G100" s="124" t="s">
        <v>480</v>
      </c>
      <c r="H100" s="124" t="s">
        <v>481</v>
      </c>
      <c r="I100" s="124" t="s">
        <v>362</v>
      </c>
      <c r="J100" s="124" t="s">
        <v>482</v>
      </c>
      <c r="K100" s="124" t="s">
        <v>243</v>
      </c>
      <c r="L100"/>
      <c r="M100"/>
      <c r="N100"/>
      <c r="O100"/>
      <c r="P100"/>
      <c r="Q100"/>
      <c r="R100"/>
      <c r="S100"/>
      <c r="T100"/>
      <c r="U100"/>
    </row>
    <row r="101" spans="2:21" ht="14.5" x14ac:dyDescent="0.35">
      <c r="B101" s="128" t="s">
        <v>109</v>
      </c>
      <c r="C101" s="122">
        <v>76</v>
      </c>
      <c r="D101" s="122">
        <v>3</v>
      </c>
      <c r="E101" s="122">
        <v>34</v>
      </c>
      <c r="F101" s="122">
        <v>7</v>
      </c>
      <c r="G101" s="122">
        <v>1</v>
      </c>
      <c r="H101" s="122">
        <v>2</v>
      </c>
      <c r="I101" s="122" t="s">
        <v>483</v>
      </c>
      <c r="J101" s="122" t="s">
        <v>483</v>
      </c>
      <c r="K101" s="122">
        <v>123</v>
      </c>
      <c r="L101"/>
      <c r="M101"/>
      <c r="N101"/>
      <c r="O101"/>
      <c r="P101"/>
      <c r="Q101"/>
      <c r="R101"/>
      <c r="S101"/>
      <c r="T101"/>
      <c r="U101"/>
    </row>
    <row r="102" spans="2:21" ht="14.5" x14ac:dyDescent="0.35">
      <c r="B102" s="128" t="s">
        <v>110</v>
      </c>
      <c r="C102" s="122">
        <v>179</v>
      </c>
      <c r="D102" s="122">
        <v>3</v>
      </c>
      <c r="E102" s="122">
        <v>4</v>
      </c>
      <c r="F102" s="122">
        <v>15</v>
      </c>
      <c r="G102" s="122">
        <v>2</v>
      </c>
      <c r="H102" s="122">
        <v>3</v>
      </c>
      <c r="I102" s="122">
        <v>3</v>
      </c>
      <c r="J102" s="122">
        <f>-E1805</f>
        <v>0</v>
      </c>
      <c r="K102" s="122">
        <v>209</v>
      </c>
      <c r="L102"/>
      <c r="M102"/>
      <c r="N102"/>
      <c r="O102"/>
      <c r="P102"/>
      <c r="Q102"/>
      <c r="R102"/>
      <c r="S102"/>
      <c r="T102"/>
      <c r="U102"/>
    </row>
    <row r="103" spans="2:21" ht="14.5" x14ac:dyDescent="0.35">
      <c r="B103"/>
      <c r="C103"/>
      <c r="D103"/>
      <c r="E103"/>
      <c r="F103"/>
      <c r="G103"/>
      <c r="H103"/>
      <c r="I103"/>
      <c r="J103"/>
      <c r="K103"/>
      <c r="L103"/>
      <c r="M103"/>
      <c r="N103"/>
      <c r="O103"/>
      <c r="P103"/>
      <c r="Q103"/>
      <c r="R103"/>
      <c r="S103"/>
      <c r="T103"/>
      <c r="U103"/>
    </row>
    <row r="104" spans="2:21" ht="14.5" x14ac:dyDescent="0.35">
      <c r="B104"/>
      <c r="C104"/>
      <c r="D104"/>
      <c r="E104"/>
      <c r="F104"/>
      <c r="G104"/>
      <c r="H104"/>
      <c r="I104"/>
      <c r="J104"/>
      <c r="K104"/>
      <c r="L104"/>
      <c r="M104"/>
      <c r="N104"/>
      <c r="O104"/>
      <c r="P104"/>
      <c r="Q104"/>
      <c r="R104"/>
      <c r="S104"/>
      <c r="T104"/>
      <c r="U104"/>
    </row>
    <row r="105" spans="2:21" ht="14.5" x14ac:dyDescent="0.35">
      <c r="B105" s="443" t="s">
        <v>484</v>
      </c>
      <c r="C105" s="443"/>
      <c r="D105" s="443"/>
      <c r="E105" s="443"/>
      <c r="F105" s="443"/>
      <c r="G105" s="443"/>
      <c r="H105" s="443"/>
      <c r="I105" s="443"/>
      <c r="J105" s="443"/>
      <c r="K105" s="443"/>
      <c r="L105" s="443"/>
      <c r="M105" s="443"/>
      <c r="N105" s="443"/>
      <c r="O105" s="443"/>
      <c r="P105" s="443"/>
      <c r="Q105" s="443"/>
      <c r="R105" s="443"/>
      <c r="S105" s="443"/>
      <c r="T105" s="443"/>
      <c r="U105"/>
    </row>
    <row r="106" spans="2:21" ht="14.5" x14ac:dyDescent="0.35">
      <c r="B106" s="443"/>
      <c r="C106" s="443"/>
      <c r="D106" s="443"/>
      <c r="E106" s="443"/>
      <c r="F106" s="443"/>
      <c r="G106" s="443"/>
      <c r="H106" s="443"/>
      <c r="I106" s="443"/>
      <c r="J106" s="443"/>
      <c r="K106" s="443"/>
      <c r="L106" s="443"/>
      <c r="M106" s="443"/>
      <c r="N106" s="443"/>
      <c r="O106" s="443"/>
      <c r="P106" s="443"/>
      <c r="Q106" s="443"/>
      <c r="R106" s="443"/>
      <c r="S106" s="443"/>
      <c r="T106" s="443"/>
      <c r="U106"/>
    </row>
    <row r="107" spans="2:21" ht="14.5" x14ac:dyDescent="0.35">
      <c r="B107"/>
      <c r="C107"/>
      <c r="D107"/>
      <c r="E107"/>
      <c r="F107"/>
      <c r="G107"/>
      <c r="H107"/>
      <c r="I107"/>
      <c r="J107"/>
      <c r="K107"/>
      <c r="L107"/>
      <c r="M107"/>
      <c r="N107"/>
      <c r="O107"/>
      <c r="P107"/>
      <c r="Q107"/>
      <c r="R107"/>
      <c r="S107"/>
      <c r="T107"/>
      <c r="U107"/>
    </row>
    <row r="108" spans="2:21" ht="46" x14ac:dyDescent="0.35">
      <c r="C108" s="211" t="s">
        <v>485</v>
      </c>
      <c r="D108" s="211" t="s">
        <v>486</v>
      </c>
      <c r="E108" s="211" t="s">
        <v>487</v>
      </c>
      <c r="F108" s="211" t="s">
        <v>488</v>
      </c>
      <c r="G108" s="211" t="s">
        <v>489</v>
      </c>
      <c r="H108" s="211" t="s">
        <v>490</v>
      </c>
      <c r="I108" s="211" t="s">
        <v>491</v>
      </c>
      <c r="J108" s="211" t="s">
        <v>492</v>
      </c>
      <c r="K108" s="124" t="s">
        <v>243</v>
      </c>
      <c r="L108"/>
      <c r="M108"/>
      <c r="N108"/>
      <c r="O108"/>
      <c r="P108"/>
      <c r="Q108"/>
      <c r="R108"/>
      <c r="S108"/>
      <c r="T108"/>
      <c r="U108"/>
    </row>
    <row r="109" spans="2:21" ht="14.5" x14ac:dyDescent="0.35">
      <c r="B109" s="128" t="s">
        <v>109</v>
      </c>
      <c r="C109" s="122">
        <v>13</v>
      </c>
      <c r="D109" s="122">
        <v>20</v>
      </c>
      <c r="E109" s="122">
        <v>18</v>
      </c>
      <c r="F109" s="122" t="s">
        <v>483</v>
      </c>
      <c r="G109" s="122">
        <v>7</v>
      </c>
      <c r="H109" s="122">
        <v>9</v>
      </c>
      <c r="I109" s="122">
        <v>54</v>
      </c>
      <c r="J109" s="122">
        <v>2</v>
      </c>
      <c r="K109" s="122">
        <v>123</v>
      </c>
      <c r="L109"/>
      <c r="M109"/>
      <c r="N109"/>
      <c r="O109"/>
      <c r="P109"/>
      <c r="Q109"/>
      <c r="R109"/>
      <c r="S109"/>
      <c r="T109"/>
      <c r="U109"/>
    </row>
    <row r="110" spans="2:21" ht="14.5" x14ac:dyDescent="0.35">
      <c r="B110" s="128" t="s">
        <v>110</v>
      </c>
      <c r="C110" s="122">
        <v>32</v>
      </c>
      <c r="D110" s="122">
        <v>33</v>
      </c>
      <c r="E110" s="122">
        <v>12</v>
      </c>
      <c r="F110" s="122" t="s">
        <v>483</v>
      </c>
      <c r="G110" s="122">
        <v>2</v>
      </c>
      <c r="H110" s="122">
        <v>20</v>
      </c>
      <c r="I110" s="122">
        <v>98</v>
      </c>
      <c r="J110" s="122">
        <v>12</v>
      </c>
      <c r="K110" s="122">
        <v>209</v>
      </c>
      <c r="L110"/>
      <c r="M110"/>
      <c r="N110"/>
      <c r="O110"/>
      <c r="P110"/>
      <c r="Q110"/>
      <c r="R110"/>
      <c r="S110"/>
      <c r="T110"/>
      <c r="U110"/>
    </row>
    <row r="111" spans="2:21" ht="14.5" x14ac:dyDescent="0.35">
      <c r="B111"/>
      <c r="C111"/>
      <c r="D111"/>
      <c r="E111"/>
      <c r="F111"/>
      <c r="G111"/>
      <c r="H111"/>
      <c r="I111"/>
      <c r="J111"/>
      <c r="K111"/>
      <c r="L111"/>
      <c r="M111"/>
      <c r="N111"/>
      <c r="O111"/>
      <c r="P111"/>
      <c r="Q111"/>
      <c r="R111"/>
      <c r="S111"/>
      <c r="T111"/>
      <c r="U111"/>
    </row>
    <row r="112" spans="2:21" ht="14.5" x14ac:dyDescent="0.35">
      <c r="B112"/>
      <c r="C112"/>
      <c r="D112"/>
      <c r="E112"/>
      <c r="F112"/>
      <c r="G112"/>
      <c r="H112"/>
      <c r="I112"/>
      <c r="J112"/>
      <c r="K112"/>
      <c r="L112"/>
      <c r="M112"/>
      <c r="N112"/>
      <c r="O112"/>
      <c r="P112"/>
      <c r="Q112"/>
      <c r="R112"/>
      <c r="S112"/>
      <c r="T112"/>
      <c r="U112"/>
    </row>
    <row r="113" spans="2:21" ht="14.5" x14ac:dyDescent="0.35">
      <c r="B113" s="443" t="s">
        <v>493</v>
      </c>
      <c r="C113" s="443"/>
      <c r="D113" s="443"/>
      <c r="E113" s="443"/>
      <c r="F113" s="443"/>
      <c r="G113" s="443"/>
      <c r="H113" s="443"/>
      <c r="I113" s="443"/>
      <c r="J113" s="443"/>
      <c r="K113" s="443"/>
      <c r="L113" s="443"/>
      <c r="M113" s="443"/>
      <c r="N113" s="443"/>
      <c r="O113" s="443"/>
      <c r="P113" s="443"/>
      <c r="Q113" s="443"/>
      <c r="R113" s="443"/>
      <c r="S113" s="443"/>
      <c r="T113" s="443"/>
      <c r="U113"/>
    </row>
    <row r="114" spans="2:21" ht="14.5" x14ac:dyDescent="0.35">
      <c r="B114" s="443"/>
      <c r="C114" s="443"/>
      <c r="D114" s="443"/>
      <c r="E114" s="443"/>
      <c r="F114" s="443"/>
      <c r="G114" s="443"/>
      <c r="H114" s="443"/>
      <c r="I114" s="443"/>
      <c r="J114" s="443"/>
      <c r="K114" s="443"/>
      <c r="L114" s="443"/>
      <c r="M114" s="443"/>
      <c r="N114" s="443"/>
      <c r="O114" s="443"/>
      <c r="P114" s="443"/>
      <c r="Q114" s="443"/>
      <c r="R114" s="443"/>
      <c r="S114" s="443"/>
      <c r="T114" s="443"/>
      <c r="U114"/>
    </row>
    <row r="115" spans="2:21" ht="14.5" x14ac:dyDescent="0.35">
      <c r="B115" s="33"/>
      <c r="C115" s="33"/>
      <c r="D115" s="33"/>
      <c r="E115" s="33"/>
      <c r="F115" s="33"/>
      <c r="G115" s="33"/>
      <c r="H115" s="33"/>
      <c r="I115" s="33"/>
      <c r="J115" s="33"/>
      <c r="K115" s="33"/>
      <c r="L115" s="33"/>
      <c r="M115" s="33"/>
      <c r="N115" s="33"/>
      <c r="O115" s="33"/>
      <c r="P115" s="33"/>
      <c r="Q115" s="33"/>
      <c r="R115" s="33"/>
      <c r="S115" s="33"/>
      <c r="T115" s="33"/>
      <c r="U115"/>
    </row>
    <row r="116" spans="2:21" ht="14.5" x14ac:dyDescent="0.35">
      <c r="B116" s="32" t="s">
        <v>294</v>
      </c>
      <c r="C116" s="126"/>
      <c r="D116" s="126"/>
      <c r="E116" s="33"/>
      <c r="F116" s="33"/>
      <c r="G116" s="33"/>
      <c r="H116" s="33"/>
      <c r="I116"/>
      <c r="J116"/>
      <c r="K116"/>
      <c r="L116"/>
      <c r="M116"/>
      <c r="N116"/>
      <c r="O116"/>
      <c r="P116"/>
      <c r="Q116"/>
      <c r="R116"/>
      <c r="S116"/>
      <c r="T116"/>
      <c r="U116"/>
    </row>
    <row r="117" spans="2:21" ht="14.5" x14ac:dyDescent="0.35">
      <c r="I117"/>
      <c r="J117"/>
      <c r="K117"/>
      <c r="L117"/>
      <c r="M117"/>
      <c r="N117"/>
      <c r="O117"/>
      <c r="P117"/>
      <c r="Q117"/>
      <c r="R117"/>
      <c r="S117"/>
      <c r="T117"/>
      <c r="U117"/>
    </row>
    <row r="118" spans="2:21" ht="26" x14ac:dyDescent="0.35">
      <c r="B118" s="125" t="s">
        <v>307</v>
      </c>
      <c r="C118" s="124" t="s">
        <v>292</v>
      </c>
      <c r="D118" s="124" t="s">
        <v>306</v>
      </c>
      <c r="E118" s="124" t="s">
        <v>305</v>
      </c>
      <c r="F118" s="124" t="s">
        <v>304</v>
      </c>
      <c r="G118" s="490" t="s">
        <v>290</v>
      </c>
      <c r="H118" s="465"/>
      <c r="I118"/>
      <c r="J118"/>
      <c r="K118"/>
      <c r="L118"/>
      <c r="M118"/>
      <c r="N118"/>
      <c r="O118"/>
      <c r="P118"/>
      <c r="Q118"/>
      <c r="R118"/>
      <c r="S118"/>
      <c r="T118"/>
      <c r="U118"/>
    </row>
    <row r="119" spans="2:21" ht="51" x14ac:dyDescent="0.35">
      <c r="B119" s="127" t="s">
        <v>303</v>
      </c>
      <c r="C119" s="122" t="s">
        <v>284</v>
      </c>
      <c r="D119" s="122" t="s">
        <v>284</v>
      </c>
      <c r="E119" s="122">
        <v>3</v>
      </c>
      <c r="F119" s="122">
        <v>350</v>
      </c>
      <c r="G119" s="491" t="s">
        <v>494</v>
      </c>
      <c r="H119" s="492"/>
      <c r="I119"/>
      <c r="J119"/>
      <c r="K119"/>
      <c r="L119"/>
      <c r="M119"/>
      <c r="N119"/>
      <c r="O119"/>
      <c r="P119"/>
      <c r="Q119"/>
      <c r="R119"/>
      <c r="S119"/>
      <c r="T119"/>
      <c r="U119"/>
    </row>
    <row r="120" spans="2:21" ht="26" x14ac:dyDescent="0.35">
      <c r="B120" s="127" t="s">
        <v>288</v>
      </c>
      <c r="C120" s="122" t="s">
        <v>284</v>
      </c>
      <c r="D120" s="122" t="s">
        <v>284</v>
      </c>
      <c r="E120" s="122">
        <v>3</v>
      </c>
      <c r="F120" s="122">
        <v>350</v>
      </c>
      <c r="G120" s="491" t="s">
        <v>495</v>
      </c>
      <c r="H120" s="492"/>
      <c r="I120"/>
      <c r="J120"/>
      <c r="K120"/>
      <c r="L120"/>
      <c r="M120"/>
      <c r="N120"/>
      <c r="O120"/>
      <c r="P120"/>
      <c r="Q120"/>
      <c r="R120"/>
      <c r="S120"/>
      <c r="T120"/>
      <c r="U120"/>
    </row>
    <row r="121" spans="2:21" ht="26" x14ac:dyDescent="0.35">
      <c r="B121" s="127" t="s">
        <v>287</v>
      </c>
      <c r="C121" s="122" t="s">
        <v>284</v>
      </c>
      <c r="D121" s="122" t="s">
        <v>284</v>
      </c>
      <c r="E121" s="122">
        <v>3</v>
      </c>
      <c r="F121" s="122">
        <v>350</v>
      </c>
      <c r="G121" s="491" t="s">
        <v>496</v>
      </c>
      <c r="H121" s="492"/>
      <c r="I121"/>
      <c r="J121"/>
      <c r="K121"/>
      <c r="L121"/>
      <c r="M121"/>
      <c r="N121"/>
      <c r="O121"/>
      <c r="P121"/>
      <c r="Q121"/>
      <c r="R121"/>
      <c r="S121"/>
      <c r="T121"/>
      <c r="U121"/>
    </row>
    <row r="122" spans="2:21" ht="14.5" x14ac:dyDescent="0.35">
      <c r="B122" s="127" t="s">
        <v>300</v>
      </c>
      <c r="C122" s="122" t="s">
        <v>284</v>
      </c>
      <c r="D122" s="122" t="s">
        <v>284</v>
      </c>
      <c r="E122" s="122">
        <v>3</v>
      </c>
      <c r="F122" s="122">
        <v>350</v>
      </c>
      <c r="G122" s="491"/>
      <c r="H122" s="492"/>
      <c r="I122"/>
      <c r="J122"/>
      <c r="K122"/>
      <c r="L122"/>
      <c r="M122"/>
      <c r="N122"/>
      <c r="O122"/>
      <c r="P122"/>
      <c r="Q122"/>
      <c r="R122"/>
      <c r="S122"/>
      <c r="T122"/>
      <c r="U122"/>
    </row>
    <row r="123" spans="2:21" ht="38.5" x14ac:dyDescent="0.35">
      <c r="B123" s="127" t="s">
        <v>298</v>
      </c>
      <c r="C123" s="122" t="s">
        <v>497</v>
      </c>
      <c r="D123" s="122" t="s">
        <v>284</v>
      </c>
      <c r="E123" s="122">
        <v>3</v>
      </c>
      <c r="F123" s="122">
        <v>350</v>
      </c>
      <c r="G123" s="491"/>
      <c r="H123" s="492"/>
      <c r="I123"/>
      <c r="J123"/>
      <c r="K123"/>
      <c r="L123"/>
      <c r="M123"/>
      <c r="N123"/>
      <c r="O123"/>
      <c r="P123"/>
      <c r="Q123"/>
      <c r="R123"/>
      <c r="S123"/>
      <c r="T123"/>
      <c r="U123"/>
    </row>
    <row r="124" spans="2:21" ht="14.5" x14ac:dyDescent="0.35">
      <c r="B124"/>
      <c r="C124"/>
      <c r="D124"/>
      <c r="E124"/>
      <c r="F124"/>
      <c r="G124"/>
      <c r="H124"/>
      <c r="I124"/>
      <c r="J124"/>
      <c r="K124"/>
      <c r="L124"/>
      <c r="M124"/>
      <c r="N124"/>
      <c r="O124"/>
      <c r="P124"/>
      <c r="Q124"/>
      <c r="R124"/>
      <c r="S124"/>
      <c r="T124"/>
      <c r="U124"/>
    </row>
    <row r="125" spans="2:21" ht="14.5" x14ac:dyDescent="0.35">
      <c r="B125"/>
      <c r="C125"/>
      <c r="D125"/>
      <c r="E125"/>
      <c r="F125"/>
      <c r="G125"/>
      <c r="H125"/>
      <c r="I125"/>
      <c r="J125"/>
      <c r="K125"/>
      <c r="L125"/>
      <c r="M125"/>
      <c r="N125"/>
      <c r="O125"/>
      <c r="P125"/>
      <c r="Q125"/>
      <c r="R125"/>
      <c r="S125"/>
      <c r="T125"/>
      <c r="U125"/>
    </row>
    <row r="126" spans="2:21" ht="14.5" x14ac:dyDescent="0.35">
      <c r="B126" s="443" t="s">
        <v>498</v>
      </c>
      <c r="C126" s="443"/>
      <c r="D126" s="443"/>
      <c r="E126" s="443"/>
      <c r="F126" s="443"/>
      <c r="G126" s="443"/>
      <c r="H126" s="443"/>
      <c r="I126" s="443"/>
      <c r="J126" s="443"/>
      <c r="K126" s="443"/>
      <c r="L126" s="443"/>
      <c r="M126" s="443"/>
      <c r="N126" s="443"/>
      <c r="O126" s="443"/>
      <c r="P126" s="443"/>
      <c r="Q126" s="443"/>
      <c r="R126" s="443"/>
      <c r="S126" s="443"/>
      <c r="T126" s="443"/>
      <c r="U126"/>
    </row>
    <row r="127" spans="2:21" ht="14.5" x14ac:dyDescent="0.35">
      <c r="B127" s="443"/>
      <c r="C127" s="443"/>
      <c r="D127" s="443"/>
      <c r="E127" s="443"/>
      <c r="F127" s="443"/>
      <c r="G127" s="443"/>
      <c r="H127" s="443"/>
      <c r="I127" s="443"/>
      <c r="J127" s="443"/>
      <c r="K127" s="443"/>
      <c r="L127" s="443"/>
      <c r="M127" s="443"/>
      <c r="N127" s="443"/>
      <c r="O127" s="443"/>
      <c r="P127" s="443"/>
      <c r="Q127" s="443"/>
      <c r="R127" s="443"/>
      <c r="S127" s="443"/>
      <c r="T127" s="443"/>
      <c r="U127"/>
    </row>
    <row r="128" spans="2:21" ht="14.5" x14ac:dyDescent="0.35">
      <c r="B128"/>
      <c r="C128"/>
      <c r="D128"/>
      <c r="E128"/>
      <c r="F128"/>
      <c r="G128"/>
      <c r="H128"/>
      <c r="I128"/>
      <c r="J128"/>
      <c r="K128"/>
      <c r="L128"/>
      <c r="M128"/>
      <c r="N128"/>
      <c r="O128"/>
      <c r="P128"/>
      <c r="Q128"/>
      <c r="R128"/>
      <c r="S128"/>
      <c r="T128"/>
      <c r="U128"/>
    </row>
    <row r="129" spans="2:21" ht="14.5" x14ac:dyDescent="0.35">
      <c r="B129" s="32" t="s">
        <v>294</v>
      </c>
      <c r="C129" s="126"/>
      <c r="D129" s="126"/>
      <c r="E129" s="33"/>
      <c r="F129" s="33"/>
      <c r="G129"/>
      <c r="H129"/>
      <c r="I129"/>
      <c r="J129"/>
      <c r="K129"/>
      <c r="L129"/>
      <c r="M129"/>
      <c r="N129"/>
      <c r="O129"/>
      <c r="P129"/>
      <c r="Q129"/>
      <c r="R129"/>
      <c r="S129"/>
      <c r="T129"/>
      <c r="U129"/>
    </row>
    <row r="130" spans="2:21" ht="14.5" x14ac:dyDescent="0.35">
      <c r="G130"/>
      <c r="H130"/>
      <c r="I130"/>
      <c r="J130"/>
      <c r="K130"/>
      <c r="L130"/>
      <c r="M130"/>
      <c r="N130"/>
      <c r="O130"/>
      <c r="P130"/>
      <c r="Q130"/>
      <c r="R130"/>
      <c r="S130"/>
      <c r="T130"/>
      <c r="U130"/>
    </row>
    <row r="131" spans="2:21" ht="39" x14ac:dyDescent="0.35">
      <c r="B131" s="125" t="s">
        <v>293</v>
      </c>
      <c r="C131" s="124" t="s">
        <v>292</v>
      </c>
      <c r="D131" s="124" t="s">
        <v>291</v>
      </c>
      <c r="E131" s="490" t="s">
        <v>290</v>
      </c>
      <c r="F131" s="465"/>
      <c r="G131"/>
      <c r="H131"/>
      <c r="I131"/>
      <c r="J131"/>
      <c r="K131"/>
      <c r="L131"/>
      <c r="M131"/>
      <c r="N131"/>
      <c r="O131"/>
      <c r="P131"/>
      <c r="Q131"/>
      <c r="R131"/>
      <c r="S131"/>
      <c r="T131"/>
      <c r="U131"/>
    </row>
    <row r="132" spans="2:21" ht="14.5" x14ac:dyDescent="0.35">
      <c r="B132" s="123" t="s">
        <v>289</v>
      </c>
      <c r="C132" s="122" t="s">
        <v>284</v>
      </c>
      <c r="D132" s="122">
        <v>2023</v>
      </c>
      <c r="E132" s="491"/>
      <c r="F132" s="492"/>
      <c r="G132"/>
      <c r="H132"/>
      <c r="I132"/>
      <c r="J132"/>
      <c r="K132"/>
      <c r="L132"/>
      <c r="M132"/>
      <c r="N132"/>
      <c r="O132"/>
      <c r="P132"/>
      <c r="Q132"/>
      <c r="R132"/>
      <c r="S132"/>
      <c r="T132"/>
      <c r="U132"/>
    </row>
    <row r="133" spans="2:21" ht="25" x14ac:dyDescent="0.35">
      <c r="B133" s="123" t="s">
        <v>288</v>
      </c>
      <c r="C133" s="122" t="s">
        <v>284</v>
      </c>
      <c r="D133" s="122">
        <v>2024</v>
      </c>
      <c r="E133" s="491"/>
      <c r="F133" s="492"/>
      <c r="G133"/>
      <c r="H133"/>
      <c r="I133"/>
      <c r="J133"/>
      <c r="K133"/>
      <c r="L133"/>
      <c r="M133"/>
      <c r="N133"/>
      <c r="O133"/>
      <c r="P133"/>
      <c r="Q133"/>
      <c r="R133"/>
      <c r="S133"/>
      <c r="T133"/>
      <c r="U133"/>
    </row>
    <row r="134" spans="2:21" ht="25" x14ac:dyDescent="0.35">
      <c r="B134" s="123" t="s">
        <v>287</v>
      </c>
      <c r="C134" s="122" t="s">
        <v>284</v>
      </c>
      <c r="D134" s="122">
        <v>2025</v>
      </c>
      <c r="E134" s="491"/>
      <c r="F134" s="492"/>
      <c r="G134"/>
      <c r="H134"/>
      <c r="I134"/>
      <c r="J134"/>
      <c r="K134"/>
      <c r="L134"/>
      <c r="M134"/>
      <c r="N134"/>
      <c r="O134"/>
      <c r="P134"/>
      <c r="Q134"/>
      <c r="R134"/>
      <c r="S134"/>
      <c r="T134"/>
      <c r="U134"/>
    </row>
    <row r="135" spans="2:21" ht="37.5" x14ac:dyDescent="0.35">
      <c r="B135" s="123" t="s">
        <v>285</v>
      </c>
      <c r="C135" s="122" t="s">
        <v>284</v>
      </c>
      <c r="D135" s="122">
        <v>2024</v>
      </c>
      <c r="E135" s="491"/>
      <c r="F135" s="492"/>
      <c r="G135"/>
      <c r="H135"/>
      <c r="I135"/>
      <c r="J135"/>
      <c r="K135"/>
      <c r="L135"/>
      <c r="M135"/>
      <c r="N135"/>
      <c r="O135"/>
      <c r="P135"/>
      <c r="Q135"/>
      <c r="R135"/>
      <c r="S135"/>
      <c r="T135"/>
      <c r="U135"/>
    </row>
    <row r="136" spans="2:21" ht="14.5" x14ac:dyDescent="0.35">
      <c r="B136"/>
      <c r="C136"/>
      <c r="D136"/>
      <c r="E136"/>
      <c r="F136"/>
      <c r="G136"/>
      <c r="H136"/>
      <c r="I136"/>
      <c r="J136"/>
      <c r="K136"/>
      <c r="L136"/>
      <c r="M136"/>
      <c r="N136"/>
      <c r="O136"/>
      <c r="P136"/>
      <c r="Q136"/>
      <c r="R136"/>
      <c r="S136"/>
      <c r="T136"/>
      <c r="U136"/>
    </row>
    <row r="137" spans="2:21" ht="14.5" x14ac:dyDescent="0.35">
      <c r="B137"/>
      <c r="C137"/>
      <c r="D137"/>
      <c r="E137"/>
      <c r="F137"/>
      <c r="G137"/>
      <c r="H137"/>
      <c r="I137"/>
      <c r="J137"/>
      <c r="K137"/>
      <c r="L137"/>
      <c r="M137"/>
      <c r="N137"/>
      <c r="O137"/>
      <c r="P137"/>
      <c r="Q137"/>
      <c r="R137"/>
      <c r="S137"/>
      <c r="T137"/>
      <c r="U137"/>
    </row>
    <row r="138" spans="2:21" ht="14.5" x14ac:dyDescent="0.35">
      <c r="B138"/>
      <c r="C138"/>
      <c r="D138"/>
      <c r="E138"/>
      <c r="F138"/>
      <c r="G138"/>
      <c r="H138"/>
      <c r="I138"/>
      <c r="J138"/>
      <c r="K138"/>
      <c r="L138"/>
      <c r="M138"/>
      <c r="N138"/>
      <c r="O138"/>
      <c r="P138"/>
      <c r="Q138"/>
      <c r="R138"/>
      <c r="S138"/>
      <c r="T138"/>
      <c r="U138"/>
    </row>
    <row r="139" spans="2:21" ht="14.5" x14ac:dyDescent="0.35">
      <c r="B139"/>
      <c r="C139"/>
      <c r="D139"/>
      <c r="E139"/>
      <c r="F139"/>
      <c r="G139"/>
      <c r="H139"/>
      <c r="I139"/>
      <c r="J139"/>
      <c r="K139"/>
      <c r="L139"/>
      <c r="M139"/>
      <c r="N139"/>
      <c r="O139"/>
      <c r="P139"/>
      <c r="Q139"/>
      <c r="R139"/>
      <c r="S139"/>
      <c r="T139"/>
      <c r="U139"/>
    </row>
    <row r="140" spans="2:21" ht="14.5" x14ac:dyDescent="0.35">
      <c r="B140"/>
      <c r="C140"/>
      <c r="D140"/>
      <c r="E140"/>
      <c r="F140"/>
      <c r="G140"/>
      <c r="H140"/>
      <c r="I140"/>
      <c r="J140"/>
      <c r="K140"/>
      <c r="L140"/>
      <c r="M140"/>
      <c r="N140"/>
      <c r="O140"/>
      <c r="P140"/>
      <c r="Q140"/>
      <c r="R140"/>
      <c r="S140"/>
      <c r="T140"/>
      <c r="U140"/>
    </row>
    <row r="141" spans="2:21" ht="14.5" x14ac:dyDescent="0.35">
      <c r="B141"/>
      <c r="C141"/>
      <c r="D141"/>
      <c r="E141"/>
      <c r="F141"/>
      <c r="G141"/>
      <c r="H141"/>
      <c r="I141"/>
      <c r="J141"/>
      <c r="K141"/>
      <c r="L141"/>
      <c r="M141"/>
      <c r="N141"/>
      <c r="O141"/>
      <c r="P141"/>
      <c r="Q141"/>
      <c r="R141"/>
      <c r="S141"/>
      <c r="T141"/>
      <c r="U141"/>
    </row>
    <row r="142" spans="2:21" ht="14.5" x14ac:dyDescent="0.35">
      <c r="B142"/>
      <c r="C142"/>
      <c r="D142"/>
      <c r="E142"/>
      <c r="F142"/>
      <c r="G142"/>
      <c r="H142"/>
      <c r="I142"/>
      <c r="J142"/>
      <c r="K142"/>
      <c r="L142"/>
      <c r="M142"/>
      <c r="N142"/>
      <c r="O142"/>
      <c r="P142"/>
      <c r="Q142"/>
      <c r="R142"/>
      <c r="S142"/>
      <c r="T142"/>
      <c r="U142"/>
    </row>
    <row r="143" spans="2:21" ht="14.5" x14ac:dyDescent="0.35">
      <c r="B143"/>
      <c r="C143"/>
      <c r="D143"/>
      <c r="E143"/>
      <c r="F143"/>
      <c r="G143"/>
      <c r="H143"/>
      <c r="I143"/>
      <c r="J143"/>
      <c r="K143"/>
      <c r="L143"/>
      <c r="M143"/>
      <c r="N143"/>
      <c r="O143"/>
      <c r="P143"/>
      <c r="Q143"/>
      <c r="R143"/>
      <c r="S143"/>
      <c r="T143"/>
      <c r="U143"/>
    </row>
    <row r="144" spans="2:21" ht="14.5" x14ac:dyDescent="0.35">
      <c r="B144"/>
      <c r="C144"/>
      <c r="D144"/>
      <c r="E144"/>
      <c r="F144"/>
      <c r="G144"/>
      <c r="H144"/>
      <c r="I144"/>
      <c r="J144"/>
      <c r="K144"/>
      <c r="L144"/>
      <c r="M144"/>
      <c r="N144"/>
      <c r="O144"/>
      <c r="P144"/>
      <c r="Q144"/>
      <c r="R144"/>
      <c r="S144"/>
      <c r="T144"/>
      <c r="U144"/>
    </row>
    <row r="145" spans="2:21" ht="14.5" x14ac:dyDescent="0.35">
      <c r="B145"/>
      <c r="C145"/>
      <c r="D145"/>
      <c r="E145"/>
      <c r="F145"/>
      <c r="G145"/>
      <c r="H145"/>
      <c r="I145"/>
      <c r="J145"/>
      <c r="K145"/>
      <c r="L145"/>
      <c r="M145"/>
      <c r="N145"/>
      <c r="O145"/>
      <c r="P145"/>
      <c r="Q145"/>
      <c r="R145"/>
      <c r="S145"/>
      <c r="T145"/>
      <c r="U145"/>
    </row>
    <row r="146" spans="2:21" ht="14.5" x14ac:dyDescent="0.35">
      <c r="B146"/>
      <c r="C146"/>
      <c r="D146"/>
      <c r="E146"/>
      <c r="F146"/>
      <c r="G146"/>
      <c r="H146"/>
      <c r="I146"/>
      <c r="J146"/>
      <c r="K146"/>
      <c r="L146"/>
      <c r="M146"/>
      <c r="N146"/>
      <c r="O146"/>
      <c r="P146"/>
      <c r="Q146"/>
      <c r="R146"/>
      <c r="S146"/>
      <c r="T146"/>
      <c r="U146"/>
    </row>
    <row r="147" spans="2:21" ht="14.5" x14ac:dyDescent="0.35">
      <c r="B147"/>
      <c r="C147"/>
      <c r="D147"/>
      <c r="E147"/>
      <c r="F147"/>
      <c r="G147"/>
      <c r="H147"/>
      <c r="I147"/>
      <c r="J147"/>
      <c r="K147"/>
      <c r="L147"/>
      <c r="M147"/>
      <c r="N147"/>
      <c r="O147"/>
      <c r="P147"/>
      <c r="Q147"/>
      <c r="R147"/>
      <c r="S147"/>
      <c r="T147"/>
      <c r="U147"/>
    </row>
    <row r="148" spans="2:21" ht="14.5" x14ac:dyDescent="0.35">
      <c r="B148"/>
      <c r="C148"/>
      <c r="D148"/>
      <c r="E148"/>
      <c r="F148"/>
      <c r="G148"/>
      <c r="H148"/>
      <c r="I148"/>
      <c r="J148"/>
      <c r="K148"/>
      <c r="L148"/>
      <c r="M148"/>
      <c r="N148"/>
      <c r="O148"/>
      <c r="P148"/>
      <c r="Q148"/>
      <c r="R148"/>
      <c r="S148"/>
      <c r="T148"/>
      <c r="U148"/>
    </row>
    <row r="149" spans="2:21" ht="14.5" x14ac:dyDescent="0.35">
      <c r="B149"/>
      <c r="C149"/>
      <c r="D149"/>
      <c r="E149"/>
      <c r="F149"/>
      <c r="G149"/>
      <c r="H149"/>
      <c r="I149"/>
      <c r="J149"/>
      <c r="K149"/>
      <c r="L149"/>
      <c r="M149"/>
      <c r="N149"/>
      <c r="O149"/>
      <c r="P149"/>
      <c r="Q149"/>
      <c r="R149"/>
      <c r="S149"/>
      <c r="T149"/>
      <c r="U149"/>
    </row>
    <row r="150" spans="2:21" ht="14.5" x14ac:dyDescent="0.35">
      <c r="B150"/>
      <c r="C150"/>
      <c r="D150"/>
      <c r="E150"/>
      <c r="F150"/>
      <c r="G150"/>
      <c r="H150"/>
      <c r="I150"/>
      <c r="J150"/>
      <c r="K150"/>
      <c r="L150"/>
      <c r="M150"/>
      <c r="N150"/>
      <c r="O150"/>
      <c r="P150"/>
      <c r="Q150"/>
      <c r="R150"/>
      <c r="S150"/>
      <c r="T150"/>
      <c r="U150"/>
    </row>
    <row r="151" spans="2:21" ht="14.5" x14ac:dyDescent="0.35">
      <c r="B151"/>
      <c r="C151"/>
      <c r="D151"/>
      <c r="E151"/>
      <c r="F151"/>
      <c r="G151"/>
      <c r="H151"/>
      <c r="I151"/>
      <c r="J151"/>
      <c r="K151"/>
      <c r="L151"/>
      <c r="M151"/>
      <c r="N151"/>
      <c r="O151"/>
      <c r="P151"/>
      <c r="Q151"/>
      <c r="R151"/>
      <c r="S151"/>
      <c r="T151"/>
      <c r="U151"/>
    </row>
    <row r="152" spans="2:21" ht="14.5" x14ac:dyDescent="0.35">
      <c r="B152"/>
      <c r="C152"/>
      <c r="D152"/>
      <c r="E152"/>
      <c r="F152"/>
      <c r="G152"/>
      <c r="H152"/>
      <c r="I152"/>
      <c r="J152"/>
      <c r="K152"/>
      <c r="L152"/>
      <c r="M152"/>
      <c r="N152"/>
      <c r="O152"/>
      <c r="P152"/>
      <c r="Q152"/>
      <c r="R152"/>
      <c r="S152"/>
      <c r="T152"/>
      <c r="U152"/>
    </row>
    <row r="153" spans="2:21" ht="14.5" x14ac:dyDescent="0.35">
      <c r="B153"/>
      <c r="C153"/>
      <c r="D153"/>
      <c r="E153"/>
      <c r="F153"/>
      <c r="G153"/>
      <c r="H153"/>
      <c r="I153"/>
      <c r="J153"/>
      <c r="K153"/>
      <c r="L153"/>
      <c r="M153"/>
      <c r="N153"/>
      <c r="O153"/>
      <c r="P153"/>
      <c r="Q153"/>
      <c r="R153"/>
      <c r="S153"/>
      <c r="T153"/>
      <c r="U153"/>
    </row>
    <row r="154" spans="2:21" ht="14.5" x14ac:dyDescent="0.35">
      <c r="B154"/>
      <c r="C154"/>
      <c r="D154"/>
      <c r="E154"/>
      <c r="F154"/>
      <c r="G154"/>
      <c r="H154"/>
      <c r="I154"/>
      <c r="J154"/>
      <c r="K154"/>
      <c r="L154"/>
      <c r="M154"/>
      <c r="N154"/>
      <c r="O154"/>
      <c r="P154"/>
      <c r="Q154"/>
      <c r="R154"/>
      <c r="S154"/>
      <c r="T154"/>
      <c r="U154"/>
    </row>
    <row r="155" spans="2:21" ht="14.5" x14ac:dyDescent="0.35">
      <c r="B155"/>
      <c r="C155"/>
      <c r="D155"/>
      <c r="E155"/>
      <c r="F155"/>
      <c r="G155"/>
      <c r="H155"/>
      <c r="I155"/>
      <c r="J155"/>
      <c r="K155"/>
      <c r="L155"/>
      <c r="M155"/>
      <c r="N155"/>
      <c r="O155"/>
      <c r="P155"/>
      <c r="Q155"/>
      <c r="R155"/>
      <c r="S155"/>
      <c r="T155"/>
      <c r="U155"/>
    </row>
    <row r="156" spans="2:21" ht="14.5" x14ac:dyDescent="0.35">
      <c r="B156"/>
      <c r="C156"/>
      <c r="D156"/>
      <c r="E156"/>
      <c r="F156"/>
      <c r="G156"/>
      <c r="H156"/>
      <c r="I156"/>
      <c r="J156"/>
      <c r="K156"/>
      <c r="L156"/>
      <c r="M156"/>
      <c r="N156"/>
      <c r="O156"/>
      <c r="P156"/>
      <c r="Q156"/>
      <c r="R156"/>
      <c r="S156"/>
      <c r="T156"/>
      <c r="U156"/>
    </row>
    <row r="157" spans="2:21" ht="14.5" x14ac:dyDescent="0.35">
      <c r="B157"/>
      <c r="C157"/>
      <c r="D157"/>
      <c r="E157"/>
      <c r="F157"/>
      <c r="G157"/>
      <c r="H157"/>
      <c r="I157"/>
      <c r="J157"/>
      <c r="K157"/>
      <c r="L157"/>
      <c r="M157"/>
      <c r="N157"/>
      <c r="O157"/>
      <c r="P157"/>
      <c r="Q157"/>
      <c r="R157"/>
      <c r="S157"/>
      <c r="T157"/>
      <c r="U157"/>
    </row>
    <row r="158" spans="2:21" ht="14.5" x14ac:dyDescent="0.35">
      <c r="B158"/>
      <c r="C158"/>
      <c r="D158"/>
      <c r="E158"/>
      <c r="F158"/>
      <c r="G158"/>
      <c r="H158"/>
      <c r="I158"/>
      <c r="J158"/>
      <c r="K158"/>
      <c r="L158"/>
      <c r="M158"/>
      <c r="N158"/>
      <c r="O158"/>
      <c r="P158"/>
      <c r="Q158"/>
      <c r="R158"/>
      <c r="S158"/>
      <c r="T158"/>
      <c r="U158"/>
    </row>
    <row r="159" spans="2:21" ht="14.5" x14ac:dyDescent="0.35">
      <c r="B159"/>
      <c r="C159"/>
      <c r="D159"/>
      <c r="E159"/>
      <c r="F159"/>
      <c r="G159"/>
      <c r="H159"/>
      <c r="I159"/>
      <c r="J159"/>
      <c r="K159"/>
      <c r="L159"/>
      <c r="M159"/>
      <c r="N159"/>
      <c r="O159"/>
      <c r="P159"/>
      <c r="Q159"/>
      <c r="R159"/>
      <c r="S159"/>
      <c r="T159"/>
      <c r="U159"/>
    </row>
    <row r="160" spans="2:21" ht="14.5" x14ac:dyDescent="0.35">
      <c r="B160"/>
      <c r="C160"/>
      <c r="D160"/>
      <c r="E160"/>
      <c r="F160"/>
      <c r="G160"/>
      <c r="H160"/>
      <c r="I160"/>
      <c r="J160"/>
      <c r="K160"/>
      <c r="L160"/>
      <c r="M160"/>
      <c r="N160"/>
      <c r="O160"/>
      <c r="P160"/>
      <c r="Q160"/>
      <c r="R160"/>
      <c r="S160"/>
      <c r="T160"/>
      <c r="U160"/>
    </row>
    <row r="161" spans="2:21" ht="14.5" x14ac:dyDescent="0.35">
      <c r="B161"/>
      <c r="C161"/>
      <c r="D161"/>
      <c r="E161"/>
      <c r="F161"/>
      <c r="G161"/>
      <c r="H161"/>
      <c r="I161"/>
      <c r="J161"/>
      <c r="K161"/>
      <c r="L161"/>
      <c r="M161"/>
      <c r="N161"/>
      <c r="O161"/>
      <c r="P161"/>
      <c r="Q161"/>
      <c r="R161"/>
      <c r="S161"/>
      <c r="T161"/>
      <c r="U161"/>
    </row>
    <row r="162" spans="2:21" ht="14.5" x14ac:dyDescent="0.35">
      <c r="B162"/>
      <c r="C162"/>
      <c r="D162"/>
      <c r="E162"/>
      <c r="F162"/>
      <c r="G162"/>
      <c r="H162"/>
      <c r="I162"/>
      <c r="J162"/>
      <c r="K162"/>
      <c r="L162"/>
      <c r="M162"/>
      <c r="N162"/>
      <c r="O162"/>
      <c r="P162"/>
      <c r="Q162"/>
      <c r="R162"/>
      <c r="S162"/>
      <c r="T162"/>
      <c r="U162"/>
    </row>
    <row r="163" spans="2:21" ht="14.5" x14ac:dyDescent="0.35">
      <c r="B163"/>
      <c r="C163"/>
      <c r="D163"/>
      <c r="E163"/>
      <c r="F163"/>
      <c r="G163"/>
      <c r="H163"/>
      <c r="I163"/>
      <c r="J163"/>
      <c r="K163"/>
      <c r="L163"/>
      <c r="M163"/>
      <c r="N163"/>
      <c r="O163"/>
      <c r="P163"/>
      <c r="Q163"/>
      <c r="R163"/>
      <c r="S163"/>
      <c r="T163"/>
      <c r="U163"/>
    </row>
    <row r="164" spans="2:21" ht="14.5" x14ac:dyDescent="0.35">
      <c r="B164"/>
      <c r="C164"/>
      <c r="D164"/>
      <c r="E164"/>
      <c r="F164"/>
      <c r="G164"/>
      <c r="H164"/>
      <c r="I164"/>
      <c r="J164"/>
      <c r="K164"/>
      <c r="L164"/>
      <c r="M164"/>
      <c r="N164"/>
      <c r="O164"/>
      <c r="P164"/>
      <c r="Q164"/>
      <c r="R164"/>
      <c r="S164"/>
      <c r="T164"/>
      <c r="U164"/>
    </row>
    <row r="165" spans="2:21" ht="14.5" x14ac:dyDescent="0.35">
      <c r="B165"/>
      <c r="C165"/>
      <c r="D165"/>
      <c r="E165"/>
      <c r="F165"/>
      <c r="G165"/>
      <c r="H165"/>
      <c r="I165"/>
      <c r="J165"/>
      <c r="K165"/>
      <c r="L165"/>
      <c r="M165"/>
      <c r="N165"/>
      <c r="O165"/>
      <c r="P165"/>
      <c r="Q165"/>
      <c r="R165"/>
      <c r="S165"/>
      <c r="T165"/>
      <c r="U165"/>
    </row>
    <row r="166" spans="2:21" ht="14.5" x14ac:dyDescent="0.35">
      <c r="B166"/>
      <c r="C166"/>
      <c r="D166"/>
      <c r="E166"/>
      <c r="F166"/>
      <c r="G166"/>
      <c r="H166"/>
      <c r="I166"/>
      <c r="J166"/>
      <c r="K166"/>
      <c r="L166"/>
      <c r="M166"/>
      <c r="N166"/>
      <c r="O166"/>
      <c r="P166"/>
      <c r="Q166"/>
      <c r="R166"/>
      <c r="S166"/>
      <c r="T166"/>
      <c r="U166"/>
    </row>
    <row r="167" spans="2:21" ht="14.5" x14ac:dyDescent="0.35">
      <c r="B167"/>
      <c r="C167"/>
      <c r="D167"/>
      <c r="E167"/>
      <c r="F167"/>
      <c r="G167"/>
      <c r="H167"/>
      <c r="I167"/>
      <c r="J167"/>
      <c r="K167"/>
      <c r="L167"/>
      <c r="M167"/>
      <c r="N167"/>
      <c r="O167"/>
      <c r="P167"/>
      <c r="Q167"/>
      <c r="R167"/>
      <c r="S167"/>
      <c r="T167"/>
      <c r="U167"/>
    </row>
    <row r="168" spans="2:21" ht="14.5" x14ac:dyDescent="0.35">
      <c r="B168"/>
      <c r="C168"/>
      <c r="D168"/>
      <c r="E168"/>
      <c r="F168"/>
      <c r="G168"/>
      <c r="H168"/>
      <c r="I168"/>
      <c r="J168"/>
      <c r="K168"/>
      <c r="L168"/>
      <c r="M168"/>
      <c r="N168"/>
      <c r="O168"/>
      <c r="P168"/>
      <c r="Q168"/>
      <c r="R168"/>
      <c r="S168"/>
      <c r="T168"/>
      <c r="U168"/>
    </row>
    <row r="169" spans="2:21" ht="14.5" x14ac:dyDescent="0.35">
      <c r="B169"/>
      <c r="C169"/>
      <c r="D169"/>
      <c r="E169"/>
      <c r="F169"/>
      <c r="G169"/>
      <c r="H169"/>
      <c r="I169"/>
      <c r="J169"/>
      <c r="K169"/>
      <c r="L169"/>
      <c r="M169"/>
      <c r="N169"/>
      <c r="O169"/>
      <c r="P169"/>
      <c r="Q169"/>
      <c r="R169"/>
      <c r="S169"/>
      <c r="T169"/>
      <c r="U169"/>
    </row>
    <row r="170" spans="2:21" ht="14.5" x14ac:dyDescent="0.35">
      <c r="B170"/>
      <c r="C170"/>
      <c r="D170"/>
      <c r="E170"/>
      <c r="F170"/>
      <c r="G170"/>
      <c r="H170"/>
      <c r="I170"/>
      <c r="J170"/>
      <c r="K170"/>
      <c r="L170"/>
      <c r="M170"/>
      <c r="N170"/>
      <c r="O170"/>
      <c r="P170"/>
      <c r="Q170"/>
      <c r="R170"/>
      <c r="S170"/>
      <c r="T170"/>
      <c r="U170"/>
    </row>
    <row r="171" spans="2:21" ht="14.5" x14ac:dyDescent="0.35">
      <c r="B171"/>
      <c r="C171"/>
      <c r="D171"/>
      <c r="E171"/>
      <c r="F171"/>
      <c r="G171"/>
      <c r="H171"/>
      <c r="I171"/>
      <c r="J171"/>
      <c r="K171"/>
      <c r="L171"/>
      <c r="M171"/>
      <c r="N171"/>
      <c r="O171"/>
      <c r="P171"/>
      <c r="Q171"/>
      <c r="R171"/>
      <c r="S171"/>
      <c r="T171"/>
      <c r="U171"/>
    </row>
    <row r="172" spans="2:21" ht="14.5" x14ac:dyDescent="0.35">
      <c r="B172"/>
      <c r="C172"/>
      <c r="D172"/>
      <c r="E172"/>
      <c r="F172"/>
      <c r="G172"/>
      <c r="H172"/>
      <c r="I172"/>
      <c r="J172"/>
      <c r="K172"/>
      <c r="L172"/>
      <c r="M172"/>
      <c r="N172"/>
      <c r="O172"/>
      <c r="P172"/>
      <c r="Q172"/>
      <c r="R172"/>
      <c r="S172"/>
      <c r="T172"/>
      <c r="U172"/>
    </row>
    <row r="173" spans="2:21" ht="14.5" x14ac:dyDescent="0.35">
      <c r="B173"/>
      <c r="C173"/>
      <c r="D173"/>
      <c r="E173"/>
      <c r="F173"/>
      <c r="G173"/>
      <c r="H173"/>
      <c r="I173"/>
      <c r="J173"/>
      <c r="K173"/>
      <c r="L173"/>
      <c r="M173"/>
      <c r="N173"/>
      <c r="O173"/>
      <c r="P173"/>
      <c r="Q173"/>
      <c r="R173"/>
      <c r="S173"/>
      <c r="T173"/>
      <c r="U173"/>
    </row>
    <row r="174" spans="2:21" ht="14.5" x14ac:dyDescent="0.35">
      <c r="B174"/>
      <c r="C174"/>
      <c r="D174"/>
      <c r="E174"/>
      <c r="F174"/>
      <c r="G174"/>
      <c r="H174"/>
      <c r="I174"/>
      <c r="J174"/>
      <c r="K174"/>
      <c r="L174"/>
      <c r="M174"/>
      <c r="N174"/>
      <c r="O174"/>
      <c r="P174"/>
      <c r="Q174"/>
      <c r="R174"/>
      <c r="S174"/>
      <c r="T174"/>
      <c r="U174"/>
    </row>
    <row r="175" spans="2:21" ht="14.5" x14ac:dyDescent="0.35">
      <c r="B175"/>
      <c r="C175"/>
      <c r="D175"/>
      <c r="E175"/>
      <c r="F175"/>
      <c r="G175"/>
      <c r="H175"/>
      <c r="I175"/>
      <c r="J175"/>
      <c r="K175"/>
      <c r="L175"/>
      <c r="M175"/>
      <c r="N175"/>
      <c r="O175"/>
      <c r="P175"/>
      <c r="Q175"/>
      <c r="R175"/>
      <c r="S175"/>
      <c r="T175"/>
      <c r="U175"/>
    </row>
    <row r="176" spans="2:21" ht="14.5" x14ac:dyDescent="0.35">
      <c r="B176"/>
      <c r="C176"/>
      <c r="D176"/>
      <c r="E176"/>
      <c r="F176"/>
      <c r="G176"/>
      <c r="H176"/>
      <c r="I176"/>
      <c r="J176"/>
      <c r="K176"/>
      <c r="L176"/>
      <c r="M176"/>
      <c r="N176"/>
      <c r="O176"/>
      <c r="P176"/>
      <c r="Q176"/>
      <c r="R176"/>
      <c r="S176"/>
      <c r="T176"/>
      <c r="U176"/>
    </row>
    <row r="177" spans="2:21" ht="14.5" x14ac:dyDescent="0.35">
      <c r="B177"/>
      <c r="C177"/>
      <c r="D177"/>
      <c r="E177"/>
      <c r="F177"/>
      <c r="G177"/>
      <c r="H177"/>
      <c r="I177"/>
      <c r="J177"/>
      <c r="K177"/>
      <c r="L177"/>
      <c r="M177"/>
      <c r="N177"/>
      <c r="O177"/>
      <c r="P177"/>
      <c r="Q177"/>
      <c r="R177"/>
      <c r="S177"/>
      <c r="T177"/>
      <c r="U177"/>
    </row>
    <row r="178" spans="2:21" ht="14.5" x14ac:dyDescent="0.35">
      <c r="B178"/>
      <c r="C178"/>
      <c r="D178"/>
      <c r="E178"/>
      <c r="F178"/>
      <c r="G178"/>
      <c r="H178"/>
      <c r="I178"/>
      <c r="J178"/>
      <c r="K178"/>
      <c r="L178"/>
      <c r="M178"/>
      <c r="N178"/>
      <c r="O178"/>
      <c r="P178"/>
      <c r="Q178"/>
      <c r="R178"/>
      <c r="S178"/>
      <c r="T178"/>
      <c r="U178"/>
    </row>
    <row r="179" spans="2:21" ht="14.5" x14ac:dyDescent="0.35">
      <c r="B179"/>
      <c r="C179"/>
      <c r="D179"/>
      <c r="E179"/>
      <c r="F179"/>
      <c r="G179"/>
      <c r="H179"/>
      <c r="I179"/>
      <c r="J179"/>
      <c r="K179"/>
      <c r="L179"/>
      <c r="M179"/>
      <c r="N179"/>
      <c r="O179"/>
      <c r="P179"/>
      <c r="Q179"/>
      <c r="R179"/>
      <c r="S179"/>
      <c r="T179"/>
      <c r="U179"/>
    </row>
    <row r="180" spans="2:21" ht="14.5" x14ac:dyDescent="0.35">
      <c r="B180"/>
      <c r="C180"/>
      <c r="D180"/>
      <c r="E180"/>
      <c r="F180"/>
      <c r="G180"/>
      <c r="H180"/>
      <c r="I180"/>
      <c r="J180"/>
      <c r="K180"/>
      <c r="L180"/>
      <c r="M180"/>
      <c r="N180"/>
      <c r="O180"/>
      <c r="P180"/>
      <c r="Q180"/>
      <c r="R180"/>
      <c r="S180"/>
      <c r="T180"/>
      <c r="U180"/>
    </row>
    <row r="181" spans="2:21" ht="14.5" x14ac:dyDescent="0.35">
      <c r="B181"/>
      <c r="C181"/>
      <c r="D181"/>
      <c r="E181"/>
      <c r="F181"/>
      <c r="G181"/>
      <c r="H181"/>
      <c r="I181"/>
      <c r="J181"/>
      <c r="K181"/>
      <c r="L181"/>
      <c r="M181"/>
      <c r="N181"/>
      <c r="O181"/>
      <c r="P181"/>
      <c r="Q181"/>
      <c r="R181"/>
      <c r="S181"/>
      <c r="T181"/>
      <c r="U181"/>
    </row>
    <row r="182" spans="2:21" ht="14.5" x14ac:dyDescent="0.35">
      <c r="B182"/>
      <c r="C182"/>
      <c r="D182"/>
      <c r="E182"/>
      <c r="F182"/>
      <c r="G182"/>
      <c r="H182"/>
      <c r="I182"/>
      <c r="J182"/>
      <c r="K182"/>
      <c r="L182"/>
      <c r="M182"/>
      <c r="N182"/>
      <c r="O182"/>
      <c r="P182"/>
      <c r="Q182"/>
      <c r="R182"/>
      <c r="S182"/>
      <c r="T182"/>
      <c r="U182"/>
    </row>
    <row r="183" spans="2:21" ht="14.5" x14ac:dyDescent="0.35">
      <c r="B183"/>
      <c r="C183"/>
      <c r="D183"/>
      <c r="E183"/>
      <c r="F183"/>
      <c r="G183"/>
      <c r="H183"/>
      <c r="I183"/>
      <c r="J183"/>
      <c r="K183"/>
      <c r="L183"/>
      <c r="M183"/>
      <c r="N183"/>
      <c r="O183"/>
      <c r="P183"/>
      <c r="Q183"/>
      <c r="R183"/>
      <c r="S183"/>
      <c r="T183"/>
      <c r="U183"/>
    </row>
    <row r="184" spans="2:21" ht="14.5" x14ac:dyDescent="0.35">
      <c r="B184"/>
      <c r="C184"/>
      <c r="D184"/>
      <c r="E184"/>
      <c r="F184"/>
      <c r="G184"/>
      <c r="H184"/>
      <c r="I184"/>
      <c r="J184"/>
      <c r="K184"/>
      <c r="L184"/>
      <c r="M184"/>
      <c r="N184"/>
      <c r="O184"/>
      <c r="P184"/>
      <c r="Q184"/>
      <c r="R184"/>
      <c r="S184"/>
      <c r="T184"/>
      <c r="U184"/>
    </row>
    <row r="185" spans="2:21" ht="14.5" x14ac:dyDescent="0.35">
      <c r="B185"/>
      <c r="C185"/>
      <c r="D185"/>
      <c r="E185"/>
      <c r="F185"/>
      <c r="G185"/>
      <c r="H185"/>
      <c r="I185"/>
      <c r="J185"/>
      <c r="K185"/>
      <c r="L185"/>
      <c r="M185"/>
      <c r="N185"/>
      <c r="O185"/>
      <c r="P185"/>
      <c r="Q185"/>
      <c r="R185"/>
      <c r="S185"/>
      <c r="T185"/>
      <c r="U185"/>
    </row>
    <row r="186" spans="2:21" ht="14.5" x14ac:dyDescent="0.35">
      <c r="B186"/>
      <c r="C186"/>
      <c r="D186"/>
      <c r="E186"/>
      <c r="F186"/>
      <c r="G186"/>
      <c r="H186"/>
      <c r="I186"/>
      <c r="J186"/>
      <c r="K186"/>
      <c r="L186"/>
      <c r="M186"/>
      <c r="N186"/>
      <c r="O186"/>
      <c r="P186"/>
      <c r="Q186"/>
      <c r="R186"/>
      <c r="S186"/>
      <c r="T186"/>
      <c r="U186"/>
    </row>
    <row r="187" spans="2:21" ht="14.5" x14ac:dyDescent="0.35">
      <c r="B187"/>
      <c r="C187"/>
      <c r="D187"/>
      <c r="E187"/>
      <c r="F187"/>
      <c r="G187"/>
      <c r="H187"/>
      <c r="I187"/>
      <c r="J187"/>
      <c r="K187"/>
      <c r="L187"/>
      <c r="M187"/>
      <c r="N187"/>
      <c r="O187"/>
      <c r="P187"/>
      <c r="Q187"/>
      <c r="R187"/>
      <c r="S187"/>
      <c r="T187"/>
      <c r="U187"/>
    </row>
    <row r="188" spans="2:21" ht="14.5" x14ac:dyDescent="0.35">
      <c r="B188"/>
      <c r="C188"/>
      <c r="D188"/>
      <c r="E188"/>
      <c r="F188"/>
      <c r="G188"/>
      <c r="H188"/>
      <c r="I188"/>
      <c r="J188"/>
      <c r="K188"/>
      <c r="L188"/>
      <c r="M188"/>
      <c r="N188"/>
      <c r="O188"/>
      <c r="P188"/>
      <c r="Q188"/>
      <c r="R188"/>
      <c r="S188"/>
      <c r="T188"/>
      <c r="U188"/>
    </row>
    <row r="189" spans="2:21" ht="14.5" x14ac:dyDescent="0.35">
      <c r="B189"/>
      <c r="C189"/>
      <c r="D189"/>
      <c r="E189"/>
      <c r="F189"/>
      <c r="G189"/>
      <c r="H189"/>
      <c r="I189"/>
      <c r="J189"/>
      <c r="K189"/>
      <c r="L189"/>
      <c r="M189"/>
      <c r="N189"/>
      <c r="O189"/>
      <c r="P189"/>
      <c r="Q189"/>
      <c r="R189"/>
      <c r="S189"/>
      <c r="T189"/>
      <c r="U189"/>
    </row>
    <row r="190" spans="2:21" ht="14.5" x14ac:dyDescent="0.35">
      <c r="B190"/>
      <c r="C190"/>
      <c r="D190"/>
      <c r="E190"/>
      <c r="F190"/>
      <c r="G190"/>
      <c r="H190"/>
      <c r="I190"/>
      <c r="J190"/>
      <c r="K190"/>
      <c r="L190"/>
      <c r="M190"/>
      <c r="N190"/>
      <c r="O190"/>
      <c r="P190"/>
      <c r="Q190"/>
      <c r="R190"/>
      <c r="S190"/>
      <c r="T190"/>
      <c r="U190"/>
    </row>
    <row r="191" spans="2:21" ht="14.5" x14ac:dyDescent="0.35">
      <c r="B191"/>
      <c r="C191"/>
      <c r="D191"/>
      <c r="E191"/>
      <c r="F191"/>
      <c r="G191"/>
      <c r="H191"/>
      <c r="I191"/>
      <c r="J191"/>
      <c r="K191"/>
      <c r="L191"/>
      <c r="M191"/>
      <c r="N191"/>
      <c r="O191"/>
      <c r="P191"/>
      <c r="Q191"/>
      <c r="R191"/>
      <c r="S191"/>
      <c r="T191"/>
      <c r="U191"/>
    </row>
    <row r="192" spans="2:21" ht="14.5" x14ac:dyDescent="0.35">
      <c r="B192"/>
      <c r="C192"/>
      <c r="D192"/>
      <c r="E192"/>
      <c r="F192"/>
      <c r="G192"/>
      <c r="H192"/>
      <c r="I192"/>
      <c r="J192"/>
      <c r="K192"/>
      <c r="L192"/>
      <c r="M192"/>
      <c r="N192"/>
      <c r="O192"/>
      <c r="P192"/>
      <c r="Q192"/>
      <c r="R192"/>
      <c r="S192"/>
      <c r="T192"/>
      <c r="U192"/>
    </row>
    <row r="193" spans="2:21" ht="14.5" x14ac:dyDescent="0.35">
      <c r="B193"/>
      <c r="C193"/>
      <c r="D193"/>
      <c r="E193"/>
      <c r="F193"/>
      <c r="G193"/>
      <c r="H193"/>
      <c r="I193"/>
      <c r="J193"/>
      <c r="K193"/>
      <c r="L193"/>
      <c r="M193"/>
      <c r="N193"/>
      <c r="O193"/>
      <c r="P193"/>
      <c r="Q193"/>
      <c r="R193"/>
      <c r="S193"/>
      <c r="T193"/>
      <c r="U193"/>
    </row>
    <row r="194" spans="2:21" ht="14.5" x14ac:dyDescent="0.35">
      <c r="B194"/>
      <c r="C194"/>
      <c r="D194"/>
      <c r="E194"/>
      <c r="F194"/>
      <c r="G194"/>
      <c r="H194"/>
      <c r="I194"/>
      <c r="J194"/>
      <c r="K194"/>
      <c r="L194"/>
      <c r="M194"/>
      <c r="N194"/>
      <c r="O194"/>
      <c r="P194"/>
      <c r="Q194"/>
      <c r="R194"/>
      <c r="S194"/>
      <c r="T194"/>
      <c r="U194"/>
    </row>
    <row r="195" spans="2:21" ht="14.5" x14ac:dyDescent="0.35">
      <c r="B195"/>
      <c r="C195"/>
      <c r="D195"/>
      <c r="E195"/>
      <c r="F195"/>
      <c r="G195"/>
      <c r="H195"/>
      <c r="I195"/>
      <c r="J195"/>
      <c r="K195"/>
      <c r="L195"/>
      <c r="M195"/>
      <c r="N195"/>
      <c r="O195"/>
      <c r="P195"/>
      <c r="Q195"/>
      <c r="R195"/>
      <c r="S195"/>
      <c r="T195"/>
      <c r="U195"/>
    </row>
    <row r="196" spans="2:21" ht="14.5" x14ac:dyDescent="0.35">
      <c r="B196"/>
      <c r="C196"/>
      <c r="D196"/>
      <c r="E196"/>
      <c r="F196"/>
      <c r="G196"/>
      <c r="H196"/>
      <c r="I196"/>
      <c r="J196"/>
      <c r="K196"/>
      <c r="L196"/>
      <c r="M196"/>
      <c r="N196"/>
      <c r="O196"/>
      <c r="P196"/>
      <c r="Q196"/>
      <c r="R196"/>
      <c r="S196"/>
      <c r="T196"/>
      <c r="U196"/>
    </row>
    <row r="197" spans="2:21" ht="14.5" x14ac:dyDescent="0.35">
      <c r="B197"/>
      <c r="C197"/>
      <c r="D197"/>
      <c r="E197"/>
      <c r="F197"/>
      <c r="G197"/>
      <c r="H197"/>
      <c r="I197"/>
      <c r="J197"/>
      <c r="K197"/>
      <c r="L197"/>
      <c r="M197"/>
      <c r="N197"/>
      <c r="O197"/>
      <c r="P197"/>
      <c r="Q197"/>
      <c r="R197"/>
      <c r="S197"/>
      <c r="T197"/>
      <c r="U197"/>
    </row>
    <row r="198" spans="2:21" ht="14.5" x14ac:dyDescent="0.35">
      <c r="B198"/>
      <c r="C198"/>
      <c r="D198"/>
      <c r="E198"/>
      <c r="F198"/>
      <c r="G198"/>
      <c r="H198"/>
      <c r="I198"/>
      <c r="J198"/>
      <c r="K198"/>
      <c r="L198"/>
      <c r="M198"/>
      <c r="N198"/>
      <c r="O198"/>
      <c r="P198"/>
      <c r="Q198"/>
      <c r="R198"/>
      <c r="S198"/>
      <c r="T198"/>
      <c r="U198"/>
    </row>
    <row r="199" spans="2:21" ht="14.5" x14ac:dyDescent="0.35">
      <c r="B199"/>
      <c r="C199"/>
      <c r="D199"/>
      <c r="E199"/>
      <c r="F199"/>
      <c r="G199"/>
      <c r="H199"/>
      <c r="I199"/>
      <c r="J199"/>
      <c r="K199"/>
      <c r="L199"/>
      <c r="M199"/>
      <c r="N199"/>
      <c r="O199"/>
      <c r="P199"/>
      <c r="Q199"/>
      <c r="R199"/>
      <c r="S199"/>
      <c r="T199"/>
      <c r="U199"/>
    </row>
    <row r="200" spans="2:21" ht="14.5" x14ac:dyDescent="0.35">
      <c r="B200"/>
      <c r="C200"/>
      <c r="D200"/>
      <c r="E200"/>
      <c r="F200"/>
      <c r="G200"/>
      <c r="H200"/>
      <c r="I200"/>
      <c r="J200"/>
      <c r="K200"/>
      <c r="L200"/>
      <c r="M200"/>
      <c r="N200"/>
      <c r="O200"/>
      <c r="P200"/>
      <c r="Q200"/>
      <c r="R200"/>
      <c r="S200"/>
      <c r="T200"/>
      <c r="U200"/>
    </row>
    <row r="201" spans="2:21" ht="14.5" x14ac:dyDescent="0.35">
      <c r="B201"/>
      <c r="C201"/>
      <c r="D201"/>
      <c r="E201"/>
      <c r="F201"/>
      <c r="G201"/>
      <c r="H201"/>
      <c r="I201"/>
      <c r="J201"/>
      <c r="K201"/>
      <c r="L201"/>
      <c r="M201"/>
      <c r="N201"/>
      <c r="O201"/>
      <c r="P201"/>
      <c r="Q201"/>
      <c r="R201"/>
      <c r="S201"/>
      <c r="T201"/>
      <c r="U201"/>
    </row>
    <row r="202" spans="2:21" ht="14.5" x14ac:dyDescent="0.35">
      <c r="B202"/>
      <c r="C202"/>
      <c r="D202"/>
      <c r="E202"/>
      <c r="F202"/>
      <c r="G202"/>
      <c r="H202"/>
      <c r="I202"/>
      <c r="J202"/>
      <c r="K202"/>
      <c r="L202"/>
      <c r="M202"/>
      <c r="N202"/>
      <c r="O202"/>
      <c r="P202"/>
      <c r="Q202"/>
      <c r="R202"/>
      <c r="S202"/>
      <c r="T202"/>
      <c r="U202"/>
    </row>
    <row r="203" spans="2:21" ht="14.5" x14ac:dyDescent="0.35">
      <c r="B203"/>
      <c r="C203"/>
      <c r="D203"/>
      <c r="E203"/>
      <c r="F203"/>
      <c r="G203"/>
      <c r="H203"/>
      <c r="I203"/>
      <c r="J203"/>
      <c r="K203"/>
      <c r="L203"/>
      <c r="M203"/>
      <c r="N203"/>
      <c r="O203"/>
      <c r="P203"/>
      <c r="Q203"/>
      <c r="R203"/>
      <c r="S203"/>
      <c r="T203"/>
      <c r="U203"/>
    </row>
    <row r="204" spans="2:21" ht="14.5" x14ac:dyDescent="0.35">
      <c r="B204"/>
      <c r="C204"/>
      <c r="D204"/>
      <c r="E204"/>
      <c r="F204"/>
      <c r="G204"/>
      <c r="H204"/>
      <c r="I204"/>
      <c r="J204"/>
      <c r="K204"/>
      <c r="L204"/>
      <c r="M204"/>
      <c r="N204"/>
      <c r="O204"/>
      <c r="P204"/>
      <c r="Q204"/>
      <c r="R204"/>
      <c r="S204"/>
      <c r="T204"/>
      <c r="U204"/>
    </row>
    <row r="205" spans="2:21" ht="14.5" x14ac:dyDescent="0.35">
      <c r="B205"/>
      <c r="C205"/>
      <c r="D205"/>
      <c r="E205"/>
      <c r="F205"/>
      <c r="G205"/>
      <c r="H205"/>
      <c r="I205"/>
      <c r="J205"/>
      <c r="K205"/>
      <c r="L205"/>
      <c r="M205"/>
      <c r="N205"/>
      <c r="O205"/>
      <c r="P205"/>
      <c r="Q205"/>
      <c r="R205"/>
      <c r="S205"/>
      <c r="T205"/>
      <c r="U205"/>
    </row>
    <row r="206" spans="2:21" ht="14.5" x14ac:dyDescent="0.35">
      <c r="B206"/>
      <c r="C206"/>
      <c r="D206"/>
      <c r="E206"/>
      <c r="F206"/>
      <c r="G206"/>
      <c r="H206"/>
      <c r="I206"/>
      <c r="J206"/>
      <c r="K206"/>
      <c r="L206"/>
      <c r="M206"/>
      <c r="N206"/>
      <c r="O206"/>
      <c r="P206"/>
      <c r="Q206"/>
      <c r="R206"/>
      <c r="S206"/>
      <c r="T206"/>
      <c r="U206"/>
    </row>
    <row r="207" spans="2:21" ht="14.5" x14ac:dyDescent="0.35">
      <c r="B207"/>
      <c r="C207"/>
      <c r="D207"/>
      <c r="E207"/>
      <c r="F207"/>
      <c r="G207"/>
      <c r="H207"/>
      <c r="I207"/>
      <c r="J207"/>
      <c r="K207"/>
      <c r="L207"/>
      <c r="M207"/>
      <c r="N207"/>
      <c r="O207"/>
      <c r="P207"/>
      <c r="Q207"/>
      <c r="R207"/>
      <c r="S207"/>
      <c r="T207"/>
      <c r="U207"/>
    </row>
    <row r="208" spans="2:21" ht="14.5" x14ac:dyDescent="0.35">
      <c r="B208"/>
      <c r="C208"/>
      <c r="D208"/>
      <c r="E208"/>
      <c r="F208"/>
      <c r="G208"/>
      <c r="H208"/>
      <c r="I208"/>
      <c r="J208"/>
      <c r="K208"/>
      <c r="L208"/>
      <c r="M208"/>
      <c r="N208"/>
      <c r="O208"/>
      <c r="P208"/>
      <c r="Q208"/>
      <c r="R208"/>
      <c r="S208"/>
      <c r="T208"/>
      <c r="U208"/>
    </row>
    <row r="209" spans="2:21" ht="14.5" x14ac:dyDescent="0.35">
      <c r="B209"/>
      <c r="C209"/>
      <c r="D209"/>
      <c r="E209"/>
      <c r="F209"/>
      <c r="G209"/>
      <c r="H209"/>
      <c r="I209"/>
      <c r="J209"/>
      <c r="K209"/>
      <c r="L209"/>
      <c r="M209"/>
      <c r="N209"/>
      <c r="O209"/>
      <c r="P209"/>
      <c r="Q209"/>
      <c r="R209"/>
      <c r="S209"/>
      <c r="T209"/>
      <c r="U209"/>
    </row>
    <row r="210" spans="2:21" ht="14.5" x14ac:dyDescent="0.35">
      <c r="B210"/>
      <c r="C210"/>
      <c r="D210"/>
      <c r="E210"/>
      <c r="F210"/>
      <c r="G210"/>
      <c r="H210"/>
      <c r="I210"/>
      <c r="J210"/>
      <c r="K210"/>
      <c r="L210"/>
      <c r="M210"/>
      <c r="N210"/>
      <c r="O210"/>
      <c r="P210"/>
      <c r="Q210"/>
      <c r="R210"/>
      <c r="S210"/>
      <c r="T210"/>
      <c r="U210"/>
    </row>
    <row r="211" spans="2:21" ht="14.5" x14ac:dyDescent="0.35">
      <c r="B211"/>
      <c r="C211"/>
      <c r="D211"/>
      <c r="E211"/>
      <c r="F211"/>
      <c r="G211"/>
      <c r="H211"/>
      <c r="I211"/>
      <c r="J211"/>
      <c r="K211"/>
      <c r="L211"/>
      <c r="M211"/>
      <c r="N211"/>
      <c r="O211"/>
      <c r="P211"/>
      <c r="Q211"/>
      <c r="R211"/>
      <c r="S211"/>
      <c r="T211"/>
      <c r="U211"/>
    </row>
    <row r="212" spans="2:21" ht="14.5" x14ac:dyDescent="0.35">
      <c r="B212"/>
      <c r="C212"/>
      <c r="D212"/>
      <c r="E212"/>
      <c r="F212"/>
      <c r="G212"/>
      <c r="H212"/>
      <c r="I212"/>
      <c r="J212"/>
      <c r="K212"/>
      <c r="L212"/>
      <c r="M212"/>
      <c r="N212"/>
      <c r="O212"/>
      <c r="P212"/>
      <c r="Q212"/>
      <c r="R212"/>
      <c r="S212"/>
      <c r="T212"/>
      <c r="U212"/>
    </row>
    <row r="213" spans="2:21" ht="14.5" x14ac:dyDescent="0.35">
      <c r="B213"/>
      <c r="C213"/>
      <c r="D213"/>
      <c r="E213"/>
      <c r="F213"/>
      <c r="G213"/>
      <c r="H213"/>
      <c r="I213"/>
      <c r="J213"/>
      <c r="K213"/>
      <c r="L213"/>
      <c r="M213"/>
      <c r="N213"/>
      <c r="O213"/>
      <c r="P213"/>
      <c r="Q213"/>
      <c r="R213"/>
      <c r="S213"/>
      <c r="T213"/>
      <c r="U213"/>
    </row>
    <row r="214" spans="2:21" ht="14.5" x14ac:dyDescent="0.35">
      <c r="B214"/>
      <c r="C214"/>
      <c r="D214"/>
      <c r="E214"/>
      <c r="F214"/>
      <c r="G214"/>
      <c r="H214"/>
      <c r="I214"/>
      <c r="J214"/>
      <c r="K214"/>
      <c r="L214"/>
      <c r="M214"/>
      <c r="N214"/>
      <c r="O214"/>
      <c r="P214"/>
      <c r="Q214"/>
      <c r="R214"/>
      <c r="S214"/>
      <c r="T214"/>
      <c r="U214"/>
    </row>
    <row r="215" spans="2:21" ht="14.5" x14ac:dyDescent="0.35">
      <c r="B215"/>
      <c r="C215"/>
      <c r="D215"/>
      <c r="E215"/>
      <c r="F215"/>
      <c r="G215"/>
      <c r="H215"/>
      <c r="I215"/>
      <c r="J215"/>
      <c r="K215"/>
      <c r="L215"/>
      <c r="M215"/>
      <c r="N215"/>
      <c r="O215"/>
      <c r="P215"/>
      <c r="Q215"/>
      <c r="R215"/>
      <c r="S215"/>
      <c r="T215"/>
      <c r="U215"/>
    </row>
    <row r="216" spans="2:21" ht="14.5" x14ac:dyDescent="0.35">
      <c r="B216"/>
      <c r="C216"/>
      <c r="D216"/>
      <c r="E216"/>
      <c r="F216"/>
      <c r="G216"/>
      <c r="H216"/>
      <c r="I216"/>
      <c r="J216"/>
      <c r="K216"/>
      <c r="L216"/>
      <c r="M216"/>
      <c r="N216"/>
      <c r="O216"/>
      <c r="P216"/>
      <c r="Q216"/>
      <c r="R216"/>
      <c r="S216"/>
      <c r="T216"/>
      <c r="U216"/>
    </row>
    <row r="217" spans="2:21" ht="14.5" x14ac:dyDescent="0.35">
      <c r="B217"/>
      <c r="C217"/>
      <c r="D217"/>
      <c r="E217"/>
      <c r="F217"/>
      <c r="G217"/>
      <c r="H217"/>
      <c r="I217"/>
      <c r="J217"/>
      <c r="K217"/>
      <c r="L217"/>
      <c r="M217"/>
      <c r="N217"/>
      <c r="O217"/>
      <c r="P217"/>
      <c r="Q217"/>
      <c r="R217"/>
      <c r="S217"/>
      <c r="T217"/>
      <c r="U217"/>
    </row>
    <row r="218" spans="2:21" ht="14.5" x14ac:dyDescent="0.35">
      <c r="B218"/>
      <c r="C218"/>
      <c r="D218"/>
      <c r="E218"/>
      <c r="F218"/>
      <c r="G218"/>
      <c r="H218"/>
      <c r="I218"/>
      <c r="J218"/>
      <c r="K218"/>
      <c r="L218"/>
      <c r="M218"/>
      <c r="N218"/>
      <c r="O218"/>
      <c r="P218"/>
      <c r="Q218"/>
      <c r="R218"/>
      <c r="S218"/>
      <c r="T218"/>
      <c r="U218"/>
    </row>
    <row r="219" spans="2:21" ht="14.5" x14ac:dyDescent="0.35">
      <c r="B219"/>
      <c r="C219"/>
      <c r="D219"/>
      <c r="E219"/>
      <c r="F219"/>
      <c r="G219"/>
      <c r="H219"/>
      <c r="I219"/>
      <c r="J219"/>
      <c r="K219"/>
      <c r="L219"/>
      <c r="M219"/>
      <c r="N219"/>
      <c r="O219"/>
      <c r="P219"/>
      <c r="Q219"/>
      <c r="R219"/>
      <c r="S219"/>
      <c r="T219"/>
      <c r="U219"/>
    </row>
    <row r="220" spans="2:21" ht="14.5" x14ac:dyDescent="0.35">
      <c r="B220"/>
      <c r="C220"/>
      <c r="D220"/>
      <c r="E220"/>
      <c r="F220"/>
      <c r="G220"/>
      <c r="H220"/>
      <c r="I220"/>
      <c r="J220"/>
      <c r="K220"/>
      <c r="L220"/>
      <c r="M220"/>
      <c r="N220"/>
      <c r="O220"/>
      <c r="P220"/>
      <c r="Q220"/>
      <c r="R220"/>
      <c r="S220"/>
      <c r="T220"/>
      <c r="U220"/>
    </row>
    <row r="221" spans="2:21" ht="14.5" x14ac:dyDescent="0.35">
      <c r="B221"/>
      <c r="C221"/>
      <c r="D221"/>
      <c r="E221"/>
      <c r="F221"/>
      <c r="G221"/>
      <c r="H221"/>
      <c r="I221"/>
      <c r="J221"/>
      <c r="K221"/>
      <c r="L221"/>
      <c r="M221"/>
      <c r="N221"/>
      <c r="O221"/>
      <c r="P221"/>
      <c r="Q221"/>
      <c r="R221"/>
      <c r="S221"/>
      <c r="T221"/>
      <c r="U221"/>
    </row>
    <row r="222" spans="2:21" ht="14.5" x14ac:dyDescent="0.35">
      <c r="B222"/>
      <c r="C222"/>
      <c r="D222"/>
      <c r="E222"/>
      <c r="F222"/>
      <c r="G222"/>
      <c r="H222"/>
      <c r="I222"/>
      <c r="J222"/>
      <c r="K222"/>
      <c r="L222"/>
      <c r="M222"/>
      <c r="N222"/>
      <c r="O222"/>
      <c r="P222"/>
      <c r="Q222"/>
      <c r="R222"/>
      <c r="S222"/>
      <c r="T222"/>
      <c r="U222"/>
    </row>
    <row r="223" spans="2:21" ht="14.5" x14ac:dyDescent="0.35">
      <c r="B223"/>
      <c r="C223"/>
      <c r="D223"/>
      <c r="E223"/>
      <c r="F223"/>
      <c r="G223"/>
      <c r="H223"/>
      <c r="I223"/>
      <c r="J223"/>
      <c r="K223"/>
      <c r="L223"/>
      <c r="M223"/>
      <c r="N223"/>
      <c r="O223"/>
      <c r="P223"/>
      <c r="Q223"/>
      <c r="R223"/>
      <c r="S223"/>
      <c r="T223"/>
      <c r="U223"/>
    </row>
    <row r="224" spans="2:21" ht="14.5" x14ac:dyDescent="0.35">
      <c r="B224"/>
      <c r="C224"/>
      <c r="D224"/>
      <c r="E224"/>
      <c r="F224"/>
      <c r="G224"/>
      <c r="H224"/>
      <c r="I224"/>
      <c r="J224"/>
      <c r="K224"/>
      <c r="L224"/>
      <c r="M224"/>
      <c r="N224"/>
      <c r="O224"/>
      <c r="P224"/>
      <c r="Q224"/>
      <c r="R224"/>
      <c r="S224"/>
      <c r="T224"/>
      <c r="U224"/>
    </row>
    <row r="225" spans="2:23" ht="14.5" x14ac:dyDescent="0.35">
      <c r="B225"/>
      <c r="C225"/>
      <c r="D225"/>
      <c r="E225"/>
      <c r="F225"/>
      <c r="G225"/>
      <c r="H225"/>
      <c r="I225"/>
      <c r="J225"/>
      <c r="K225"/>
      <c r="L225"/>
      <c r="M225"/>
      <c r="N225"/>
      <c r="O225"/>
      <c r="P225"/>
      <c r="Q225"/>
      <c r="R225"/>
      <c r="S225"/>
      <c r="T225"/>
      <c r="U225"/>
    </row>
    <row r="226" spans="2:23" ht="14.5" x14ac:dyDescent="0.35">
      <c r="B226"/>
      <c r="C226"/>
      <c r="D226"/>
      <c r="E226"/>
      <c r="F226"/>
      <c r="G226"/>
      <c r="H226"/>
      <c r="I226"/>
      <c r="J226"/>
      <c r="K226"/>
      <c r="L226"/>
      <c r="M226"/>
      <c r="N226"/>
      <c r="O226"/>
      <c r="P226"/>
      <c r="Q226"/>
      <c r="R226"/>
      <c r="S226"/>
      <c r="T226"/>
      <c r="U226"/>
    </row>
    <row r="227" spans="2:23" ht="14.5" x14ac:dyDescent="0.35">
      <c r="B227"/>
      <c r="C227"/>
      <c r="D227"/>
      <c r="E227"/>
      <c r="F227"/>
      <c r="G227"/>
      <c r="H227"/>
      <c r="I227"/>
      <c r="J227"/>
      <c r="K227"/>
      <c r="L227"/>
      <c r="M227"/>
      <c r="N227"/>
      <c r="O227"/>
      <c r="P227"/>
      <c r="Q227"/>
      <c r="R227"/>
      <c r="S227"/>
      <c r="T227"/>
      <c r="U227"/>
      <c r="V227"/>
      <c r="W227"/>
    </row>
    <row r="228" spans="2:23" ht="14.5" x14ac:dyDescent="0.35">
      <c r="B228"/>
      <c r="C228"/>
      <c r="D228"/>
      <c r="E228"/>
      <c r="F228"/>
      <c r="G228"/>
      <c r="H228"/>
      <c r="I228"/>
      <c r="J228"/>
      <c r="K228"/>
      <c r="L228"/>
      <c r="M228"/>
      <c r="N228"/>
      <c r="O228"/>
      <c r="P228"/>
      <c r="Q228"/>
      <c r="R228"/>
      <c r="S228"/>
      <c r="T228"/>
      <c r="U228"/>
      <c r="V228"/>
      <c r="W228"/>
    </row>
    <row r="229" spans="2:23" ht="14.5" x14ac:dyDescent="0.35">
      <c r="B229"/>
      <c r="C229"/>
      <c r="D229"/>
      <c r="E229"/>
      <c r="F229"/>
      <c r="G229"/>
      <c r="H229"/>
      <c r="I229"/>
      <c r="J229"/>
      <c r="K229"/>
      <c r="L229"/>
      <c r="M229"/>
      <c r="N229"/>
      <c r="O229"/>
      <c r="P229"/>
      <c r="Q229"/>
      <c r="R229"/>
      <c r="S229"/>
      <c r="T229"/>
      <c r="U229"/>
      <c r="V229"/>
      <c r="W229"/>
    </row>
    <row r="230" spans="2:23" ht="14.5" x14ac:dyDescent="0.35">
      <c r="B230"/>
      <c r="C230"/>
      <c r="D230"/>
      <c r="E230"/>
      <c r="F230"/>
      <c r="G230"/>
      <c r="H230"/>
      <c r="I230"/>
      <c r="J230"/>
      <c r="K230"/>
      <c r="L230"/>
      <c r="M230"/>
      <c r="N230"/>
      <c r="O230"/>
      <c r="P230"/>
      <c r="Q230"/>
      <c r="R230"/>
      <c r="S230"/>
      <c r="T230"/>
      <c r="U230"/>
      <c r="V230"/>
      <c r="W230"/>
    </row>
    <row r="231" spans="2:23" ht="14.5" x14ac:dyDescent="0.35">
      <c r="B231"/>
      <c r="C231"/>
      <c r="D231"/>
      <c r="E231"/>
      <c r="F231"/>
      <c r="G231"/>
      <c r="H231"/>
      <c r="I231"/>
      <c r="J231"/>
      <c r="K231"/>
      <c r="L231"/>
      <c r="M231"/>
      <c r="N231"/>
      <c r="O231"/>
      <c r="P231"/>
      <c r="Q231"/>
      <c r="R231"/>
      <c r="S231"/>
      <c r="T231"/>
      <c r="U231"/>
      <c r="V231"/>
      <c r="W231"/>
    </row>
    <row r="232" spans="2:23" ht="14.5" x14ac:dyDescent="0.35">
      <c r="B232"/>
      <c r="C232"/>
      <c r="D232"/>
      <c r="E232"/>
      <c r="F232"/>
      <c r="G232"/>
      <c r="H232"/>
      <c r="I232"/>
      <c r="J232"/>
      <c r="K232"/>
      <c r="L232"/>
      <c r="M232"/>
      <c r="N232"/>
      <c r="O232"/>
      <c r="P232"/>
      <c r="Q232"/>
      <c r="R232"/>
      <c r="S232"/>
      <c r="T232"/>
      <c r="U232"/>
      <c r="V232"/>
      <c r="W232"/>
    </row>
    <row r="233" spans="2:23" ht="14.5" x14ac:dyDescent="0.35">
      <c r="B233"/>
      <c r="C233"/>
      <c r="D233"/>
      <c r="E233"/>
      <c r="F233"/>
      <c r="G233"/>
      <c r="H233"/>
      <c r="I233"/>
      <c r="J233"/>
      <c r="K233"/>
      <c r="L233"/>
      <c r="M233"/>
      <c r="N233"/>
      <c r="O233"/>
      <c r="P233"/>
      <c r="Q233"/>
      <c r="R233"/>
      <c r="S233"/>
      <c r="T233"/>
      <c r="U233"/>
      <c r="V233"/>
      <c r="W233"/>
    </row>
    <row r="234" spans="2:23" ht="14.5" x14ac:dyDescent="0.35">
      <c r="B234"/>
      <c r="C234"/>
      <c r="D234"/>
      <c r="E234"/>
      <c r="F234"/>
      <c r="G234"/>
      <c r="H234"/>
      <c r="I234"/>
      <c r="J234"/>
      <c r="K234"/>
      <c r="L234"/>
      <c r="M234"/>
      <c r="N234"/>
      <c r="O234"/>
      <c r="P234"/>
      <c r="Q234"/>
      <c r="R234"/>
      <c r="S234"/>
      <c r="T234"/>
      <c r="U234"/>
      <c r="V234"/>
      <c r="W234"/>
    </row>
    <row r="235" spans="2:23" ht="14.5" x14ac:dyDescent="0.35">
      <c r="B235"/>
      <c r="C235"/>
      <c r="D235"/>
      <c r="E235"/>
      <c r="F235"/>
      <c r="G235"/>
      <c r="H235"/>
      <c r="I235"/>
      <c r="J235"/>
      <c r="K235"/>
      <c r="L235"/>
      <c r="M235"/>
      <c r="N235"/>
      <c r="O235"/>
      <c r="P235"/>
      <c r="Q235"/>
      <c r="R235"/>
      <c r="S235"/>
      <c r="T235"/>
      <c r="U235"/>
      <c r="V235"/>
      <c r="W235"/>
    </row>
    <row r="236" spans="2:23" ht="14.5" x14ac:dyDescent="0.35">
      <c r="B236"/>
      <c r="C236"/>
      <c r="D236"/>
      <c r="E236"/>
      <c r="F236"/>
      <c r="G236"/>
      <c r="H236"/>
      <c r="I236"/>
      <c r="J236"/>
      <c r="K236"/>
      <c r="L236"/>
      <c r="M236"/>
      <c r="N236"/>
      <c r="O236"/>
      <c r="P236"/>
      <c r="Q236"/>
      <c r="R236"/>
      <c r="S236"/>
      <c r="T236"/>
      <c r="U236"/>
      <c r="V236"/>
      <c r="W236"/>
    </row>
    <row r="237" spans="2:23" ht="14.5" x14ac:dyDescent="0.35">
      <c r="B237"/>
      <c r="C237"/>
      <c r="D237"/>
      <c r="E237"/>
      <c r="F237"/>
      <c r="G237"/>
      <c r="H237"/>
      <c r="I237"/>
      <c r="J237"/>
      <c r="K237"/>
      <c r="L237"/>
      <c r="M237"/>
      <c r="N237"/>
      <c r="O237"/>
      <c r="P237"/>
      <c r="Q237"/>
      <c r="R237"/>
      <c r="S237"/>
      <c r="T237"/>
      <c r="U237"/>
      <c r="V237"/>
      <c r="W237"/>
    </row>
    <row r="238" spans="2:23" ht="14.5" x14ac:dyDescent="0.35">
      <c r="B238"/>
      <c r="C238"/>
      <c r="D238"/>
      <c r="E238"/>
      <c r="F238"/>
      <c r="G238"/>
      <c r="H238"/>
      <c r="I238"/>
      <c r="J238"/>
      <c r="K238"/>
      <c r="L238"/>
      <c r="M238"/>
      <c r="N238"/>
      <c r="O238"/>
      <c r="P238"/>
      <c r="Q238"/>
      <c r="R238"/>
      <c r="S238"/>
      <c r="T238"/>
      <c r="U238"/>
      <c r="V238"/>
      <c r="W238"/>
    </row>
    <row r="239" spans="2:23" ht="14.5" x14ac:dyDescent="0.35">
      <c r="B239"/>
      <c r="C239"/>
      <c r="D239"/>
      <c r="E239"/>
      <c r="F239"/>
      <c r="G239"/>
      <c r="H239"/>
      <c r="I239"/>
      <c r="J239"/>
      <c r="K239"/>
      <c r="L239"/>
      <c r="M239"/>
      <c r="N239"/>
      <c r="O239"/>
      <c r="P239"/>
      <c r="Q239"/>
      <c r="R239"/>
      <c r="S239"/>
      <c r="T239"/>
      <c r="U239"/>
      <c r="V239"/>
      <c r="W239"/>
    </row>
    <row r="240" spans="2:23" ht="14.5" x14ac:dyDescent="0.35">
      <c r="B240"/>
      <c r="C240"/>
      <c r="D240"/>
      <c r="E240"/>
      <c r="F240"/>
      <c r="G240"/>
      <c r="H240"/>
      <c r="I240"/>
      <c r="J240"/>
      <c r="K240"/>
      <c r="L240"/>
      <c r="M240"/>
      <c r="N240"/>
      <c r="O240"/>
      <c r="P240"/>
      <c r="Q240"/>
      <c r="R240"/>
      <c r="S240"/>
      <c r="T240"/>
      <c r="U240"/>
      <c r="V240"/>
      <c r="W240"/>
    </row>
    <row r="241" spans="2:23" ht="14.5" x14ac:dyDescent="0.35">
      <c r="B241"/>
      <c r="C241"/>
      <c r="D241"/>
      <c r="E241"/>
      <c r="F241"/>
      <c r="G241"/>
      <c r="H241"/>
      <c r="I241"/>
      <c r="J241"/>
      <c r="K241"/>
      <c r="L241"/>
      <c r="M241"/>
      <c r="N241"/>
      <c r="O241"/>
      <c r="P241"/>
      <c r="Q241"/>
      <c r="R241"/>
      <c r="S241"/>
      <c r="T241"/>
      <c r="U241"/>
      <c r="V241"/>
      <c r="W241"/>
    </row>
    <row r="242" spans="2:23" ht="14.5" x14ac:dyDescent="0.35">
      <c r="B242"/>
      <c r="C242"/>
      <c r="D242"/>
      <c r="E242"/>
      <c r="F242"/>
      <c r="G242"/>
      <c r="H242"/>
      <c r="I242"/>
      <c r="J242"/>
      <c r="K242"/>
      <c r="L242"/>
      <c r="M242"/>
      <c r="N242"/>
      <c r="O242"/>
      <c r="P242"/>
      <c r="Q242"/>
      <c r="R242"/>
      <c r="S242"/>
      <c r="T242"/>
      <c r="U242"/>
      <c r="V242"/>
      <c r="W242"/>
    </row>
    <row r="243" spans="2:23" ht="14.5" x14ac:dyDescent="0.35">
      <c r="B243"/>
      <c r="C243"/>
      <c r="D243"/>
      <c r="E243"/>
      <c r="F243"/>
      <c r="G243"/>
      <c r="H243"/>
      <c r="I243"/>
      <c r="J243"/>
      <c r="K243"/>
      <c r="L243"/>
      <c r="M243"/>
      <c r="N243"/>
      <c r="O243"/>
      <c r="P243"/>
      <c r="Q243"/>
      <c r="R243"/>
      <c r="S243"/>
      <c r="T243"/>
      <c r="U243"/>
      <c r="V243"/>
      <c r="W243"/>
    </row>
    <row r="244" spans="2:23" ht="14.5" x14ac:dyDescent="0.35">
      <c r="B244"/>
      <c r="C244"/>
      <c r="D244"/>
      <c r="E244"/>
      <c r="F244"/>
      <c r="G244"/>
      <c r="H244"/>
      <c r="I244"/>
      <c r="J244"/>
      <c r="K244"/>
      <c r="L244"/>
      <c r="M244"/>
      <c r="N244"/>
      <c r="O244"/>
      <c r="P244"/>
      <c r="Q244"/>
      <c r="R244"/>
      <c r="S244"/>
      <c r="T244"/>
      <c r="U244"/>
      <c r="V244"/>
      <c r="W244"/>
    </row>
    <row r="245" spans="2:23" ht="14.5" x14ac:dyDescent="0.35">
      <c r="B245"/>
      <c r="C245"/>
      <c r="D245"/>
      <c r="E245"/>
      <c r="F245"/>
      <c r="G245"/>
      <c r="H245"/>
      <c r="I245"/>
      <c r="J245"/>
      <c r="K245"/>
      <c r="L245"/>
      <c r="M245"/>
      <c r="N245"/>
      <c r="O245"/>
      <c r="P245"/>
      <c r="Q245"/>
      <c r="R245"/>
      <c r="S245"/>
      <c r="T245"/>
      <c r="U245"/>
      <c r="V245"/>
      <c r="W245"/>
    </row>
    <row r="246" spans="2:23" ht="14.5" x14ac:dyDescent="0.35">
      <c r="B246"/>
      <c r="C246"/>
      <c r="D246"/>
      <c r="E246"/>
      <c r="F246"/>
      <c r="G246"/>
      <c r="H246"/>
      <c r="I246"/>
      <c r="J246"/>
      <c r="K246"/>
      <c r="L246"/>
      <c r="M246"/>
      <c r="N246"/>
      <c r="O246"/>
      <c r="P246"/>
      <c r="Q246"/>
      <c r="R246"/>
      <c r="S246"/>
      <c r="T246"/>
      <c r="U246"/>
      <c r="V246"/>
      <c r="W246"/>
    </row>
    <row r="247" spans="2:23" ht="14.5" x14ac:dyDescent="0.35">
      <c r="B247"/>
      <c r="C247"/>
      <c r="D247"/>
      <c r="E247"/>
      <c r="F247"/>
      <c r="G247"/>
      <c r="H247"/>
      <c r="I247"/>
      <c r="J247"/>
      <c r="K247"/>
      <c r="L247"/>
      <c r="M247"/>
      <c r="N247"/>
      <c r="O247"/>
      <c r="P247"/>
      <c r="Q247"/>
      <c r="R247"/>
      <c r="S247"/>
      <c r="T247"/>
      <c r="U247"/>
      <c r="V247"/>
      <c r="W247"/>
    </row>
  </sheetData>
  <sheetProtection selectLockedCells="1"/>
  <mergeCells count="45">
    <mergeCell ref="B7:T8"/>
    <mergeCell ref="B15:T16"/>
    <mergeCell ref="B24:T25"/>
    <mergeCell ref="B37:T38"/>
    <mergeCell ref="E42:F42"/>
    <mergeCell ref="G29:H29"/>
    <mergeCell ref="G30:H30"/>
    <mergeCell ref="G31:H31"/>
    <mergeCell ref="G32:H32"/>
    <mergeCell ref="G33:H33"/>
    <mergeCell ref="G34:H34"/>
    <mergeCell ref="G74:H74"/>
    <mergeCell ref="E43:F43"/>
    <mergeCell ref="E44:F44"/>
    <mergeCell ref="E45:F45"/>
    <mergeCell ref="E46:F46"/>
    <mergeCell ref="B53:T54"/>
    <mergeCell ref="B61:T62"/>
    <mergeCell ref="B67:T68"/>
    <mergeCell ref="G72:H72"/>
    <mergeCell ref="G73:H73"/>
    <mergeCell ref="E87:G87"/>
    <mergeCell ref="E88:G88"/>
    <mergeCell ref="E89:G89"/>
    <mergeCell ref="G75:H75"/>
    <mergeCell ref="G76:H76"/>
    <mergeCell ref="G77:H77"/>
    <mergeCell ref="B80:T81"/>
    <mergeCell ref="E85:G85"/>
    <mergeCell ref="E86:G86"/>
    <mergeCell ref="B97:T98"/>
    <mergeCell ref="B105:T106"/>
    <mergeCell ref="B113:T114"/>
    <mergeCell ref="G118:H118"/>
    <mergeCell ref="G119:H119"/>
    <mergeCell ref="G120:H120"/>
    <mergeCell ref="G121:H121"/>
    <mergeCell ref="G122:H122"/>
    <mergeCell ref="G123:H123"/>
    <mergeCell ref="B126:T127"/>
    <mergeCell ref="E131:F131"/>
    <mergeCell ref="E132:F132"/>
    <mergeCell ref="E133:F133"/>
    <mergeCell ref="E134:F134"/>
    <mergeCell ref="E135:F135"/>
  </mergeCells>
  <pageMargins left="0.7" right="0.7" top="0.75" bottom="0.75" header="0.3" footer="0.3"/>
  <pageSetup paperSize="9" orientation="portrait" verticalDpi="0" r:id="rId1"/>
  <ignoredErrors>
    <ignoredError sqref="H11:H12 J102"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B241B-565D-48BF-A384-87E6031108E2}">
  <sheetPr>
    <tabColor rgb="FF92D050"/>
  </sheetPr>
  <dimension ref="B2:M21"/>
  <sheetViews>
    <sheetView showGridLines="0" zoomScale="84" zoomScaleNormal="84" workbookViewId="0">
      <selection sqref="A1:M23"/>
    </sheetView>
  </sheetViews>
  <sheetFormatPr baseColWidth="10" defaultColWidth="11.54296875" defaultRowHeight="14" x14ac:dyDescent="0.3"/>
  <cols>
    <col min="1" max="1" width="8.90625" style="2" customWidth="1"/>
    <col min="2" max="2" width="11.54296875" style="2" customWidth="1"/>
    <col min="3" max="3" width="11" style="2" customWidth="1"/>
    <col min="4" max="4" width="12.453125" style="2" customWidth="1"/>
    <col min="5" max="5" width="11.453125" style="2" customWidth="1"/>
    <col min="6" max="7" width="11.54296875" style="2"/>
    <col min="8" max="8" width="11.54296875" style="2" customWidth="1"/>
    <col min="9" max="16384" width="11.54296875" style="2"/>
  </cols>
  <sheetData>
    <row r="2" spans="2:13" ht="15.5" x14ac:dyDescent="0.35">
      <c r="D2" s="97" t="s">
        <v>509</v>
      </c>
    </row>
    <row r="6" spans="2:13" x14ac:dyDescent="0.3">
      <c r="C6" s="224" t="s">
        <v>508</v>
      </c>
      <c r="D6" s="223" t="s">
        <v>507</v>
      </c>
      <c r="E6" s="223" t="s">
        <v>113</v>
      </c>
      <c r="F6" s="223" t="s">
        <v>112</v>
      </c>
      <c r="G6" s="223" t="s">
        <v>111</v>
      </c>
    </row>
    <row r="7" spans="2:13" x14ac:dyDescent="0.3">
      <c r="B7" s="443" t="s">
        <v>506</v>
      </c>
      <c r="C7" s="443"/>
      <c r="D7" s="443"/>
      <c r="E7" s="443"/>
      <c r="F7" s="443"/>
      <c r="G7" s="443"/>
      <c r="H7" s="443"/>
      <c r="I7" s="443"/>
      <c r="J7" s="443"/>
      <c r="K7" s="443"/>
      <c r="L7" s="443"/>
      <c r="M7" s="443"/>
    </row>
    <row r="8" spans="2:13" x14ac:dyDescent="0.3">
      <c r="B8" s="443"/>
      <c r="C8" s="443"/>
      <c r="D8" s="443"/>
      <c r="E8" s="443"/>
      <c r="F8" s="443"/>
      <c r="G8" s="443"/>
      <c r="H8" s="443"/>
      <c r="I8" s="443"/>
      <c r="J8" s="443"/>
      <c r="K8" s="443"/>
      <c r="L8" s="443"/>
      <c r="M8" s="443"/>
    </row>
    <row r="9" spans="2:13" ht="28.4" customHeight="1" x14ac:dyDescent="0.3">
      <c r="C9" s="2" t="s">
        <v>503</v>
      </c>
      <c r="D9" s="321">
        <f>Emisiones!D18*98.76/100</f>
        <v>195.41641200000001</v>
      </c>
      <c r="E9" s="321">
        <f>Emisiones!E18*98.76/100</f>
        <v>354.09904200000005</v>
      </c>
      <c r="F9" s="321">
        <f>Emisiones!F18*98.76/100</f>
        <v>472.38191879999999</v>
      </c>
      <c r="G9" s="322">
        <f>Emisiones!G18*98.76/100</f>
        <v>408.01084212000001</v>
      </c>
    </row>
    <row r="10" spans="2:13" ht="28.4" customHeight="1" x14ac:dyDescent="0.3">
      <c r="C10" s="2" t="s">
        <v>502</v>
      </c>
      <c r="D10" s="321">
        <f>Emisiones!D18*0.029/100</f>
        <v>5.7382300000000004E-2</v>
      </c>
      <c r="E10" s="321">
        <f>Emisiones!E18*0.029/100</f>
        <v>0.10397805000000002</v>
      </c>
      <c r="F10" s="321">
        <f>Emisiones!F18*0.029/100</f>
        <v>0.13871076999999998</v>
      </c>
      <c r="G10" s="322">
        <f>Emisiones!G18*0.029/100</f>
        <v>0.11980877299999999</v>
      </c>
    </row>
    <row r="11" spans="2:13" ht="28.4" customHeight="1" x14ac:dyDescent="0.3">
      <c r="C11" s="2" t="s">
        <v>501</v>
      </c>
      <c r="D11" s="321">
        <f>Emisiones!D18*1.27/100</f>
        <v>2.5129490000000003</v>
      </c>
      <c r="E11" s="321">
        <f>Emisiones!E18*1.27/100</f>
        <v>4.5535215000000004</v>
      </c>
      <c r="F11" s="321">
        <f>Emisiones!F18*1.27/100</f>
        <v>6.0745750999999997</v>
      </c>
      <c r="G11" s="322">
        <f>Emisiones!G18*1.27/100</f>
        <v>5.2467979900000001</v>
      </c>
    </row>
    <row r="12" spans="2:13" x14ac:dyDescent="0.3">
      <c r="B12" s="443" t="s">
        <v>505</v>
      </c>
      <c r="C12" s="443" t="s">
        <v>503</v>
      </c>
      <c r="D12" s="443"/>
      <c r="E12" s="443"/>
      <c r="F12" s="443"/>
      <c r="G12" s="443"/>
      <c r="H12" s="443"/>
      <c r="I12" s="443"/>
      <c r="J12" s="443"/>
      <c r="K12" s="443"/>
      <c r="L12" s="443"/>
      <c r="M12" s="443"/>
    </row>
    <row r="13" spans="2:13" x14ac:dyDescent="0.3">
      <c r="B13" s="443"/>
      <c r="C13" s="443" t="s">
        <v>502</v>
      </c>
      <c r="D13" s="443"/>
      <c r="E13" s="443"/>
      <c r="F13" s="443"/>
      <c r="G13" s="443"/>
      <c r="H13" s="443"/>
      <c r="I13" s="443"/>
      <c r="J13" s="443"/>
      <c r="K13" s="443"/>
      <c r="L13" s="443"/>
      <c r="M13" s="443"/>
    </row>
    <row r="14" spans="2:13" ht="28.4" customHeight="1" x14ac:dyDescent="0.3">
      <c r="C14" s="2" t="s">
        <v>503</v>
      </c>
      <c r="D14" s="321">
        <f>Emisiones!D17*98.76/100</f>
        <v>4.8392400000000002</v>
      </c>
      <c r="E14" s="321">
        <f>Emisiones!E17*98.76/100</f>
        <v>7.2213312000000007</v>
      </c>
      <c r="F14" s="321">
        <f>Emisiones!F17*98.76/100</f>
        <v>6.5132219999999998</v>
      </c>
      <c r="G14" s="98">
        <f>Emisiones!G17*98.76/100</f>
        <v>36.987595200000001</v>
      </c>
    </row>
    <row r="15" spans="2:13" ht="28.4" customHeight="1" x14ac:dyDescent="0.3">
      <c r="C15" s="2" t="s">
        <v>502</v>
      </c>
      <c r="D15" s="321">
        <f>Emisiones!D17*0.029/100</f>
        <v>1.421E-3</v>
      </c>
      <c r="E15" s="321">
        <f>Emisiones!E17*0.029/100</f>
        <v>2.1204800000000001E-3</v>
      </c>
      <c r="F15" s="321">
        <f>Emisiones!F17*0.029/100</f>
        <v>1.9125500000000001E-3</v>
      </c>
      <c r="G15" s="98">
        <f>Emisiones!G17*0.029/100</f>
        <v>1.086108E-2</v>
      </c>
    </row>
    <row r="16" spans="2:13" ht="28.4" customHeight="1" x14ac:dyDescent="0.3">
      <c r="C16" s="2" t="s">
        <v>501</v>
      </c>
      <c r="D16" s="321">
        <f>Emisiones!D17*1.27/100</f>
        <v>6.2230000000000008E-2</v>
      </c>
      <c r="E16" s="321">
        <f>Emisiones!E17*1.27/100</f>
        <v>9.2862400000000012E-2</v>
      </c>
      <c r="F16" s="321">
        <f>Emisiones!F17*1.27/100</f>
        <v>8.3756499999999998E-2</v>
      </c>
      <c r="G16" s="98">
        <f>Emisiones!G17*1.27/100</f>
        <v>0.47564039999999996</v>
      </c>
    </row>
    <row r="17" spans="2:13" x14ac:dyDescent="0.3">
      <c r="B17" s="443" t="s">
        <v>504</v>
      </c>
      <c r="C17" s="443"/>
      <c r="D17" s="443"/>
      <c r="E17" s="443"/>
      <c r="F17" s="443"/>
      <c r="G17" s="443"/>
      <c r="H17" s="443"/>
      <c r="I17" s="443"/>
      <c r="J17" s="443"/>
      <c r="K17" s="443"/>
      <c r="L17" s="443"/>
      <c r="M17" s="443"/>
    </row>
    <row r="18" spans="2:13" x14ac:dyDescent="0.3">
      <c r="B18" s="443"/>
      <c r="C18" s="443"/>
      <c r="D18" s="443"/>
      <c r="E18" s="443"/>
      <c r="F18" s="443"/>
      <c r="G18" s="443"/>
      <c r="H18" s="443"/>
      <c r="I18" s="443"/>
      <c r="J18" s="443"/>
      <c r="K18" s="443"/>
      <c r="L18" s="443"/>
      <c r="M18" s="443"/>
    </row>
    <row r="19" spans="2:13" ht="28.4" customHeight="1" x14ac:dyDescent="0.3">
      <c r="C19" s="2" t="s">
        <v>503</v>
      </c>
      <c r="D19" s="321">
        <f t="shared" ref="D19:G21" si="0">SUM(D9,D14)</f>
        <v>200.255652</v>
      </c>
      <c r="E19" s="321">
        <f t="shared" si="0"/>
        <v>361.32037320000006</v>
      </c>
      <c r="F19" s="321">
        <f t="shared" si="0"/>
        <v>478.89514079999998</v>
      </c>
      <c r="G19" s="321">
        <f t="shared" si="0"/>
        <v>444.99843731999999</v>
      </c>
    </row>
    <row r="20" spans="2:13" ht="28.4" customHeight="1" x14ac:dyDescent="0.3">
      <c r="C20" s="2" t="s">
        <v>502</v>
      </c>
      <c r="D20" s="321">
        <f t="shared" si="0"/>
        <v>5.8803300000000003E-2</v>
      </c>
      <c r="E20" s="321">
        <f t="shared" si="0"/>
        <v>0.10609853000000001</v>
      </c>
      <c r="F20" s="321">
        <f t="shared" si="0"/>
        <v>0.14062332</v>
      </c>
      <c r="G20" s="321">
        <f t="shared" si="0"/>
        <v>0.130669853</v>
      </c>
    </row>
    <row r="21" spans="2:13" ht="28.4" customHeight="1" x14ac:dyDescent="0.3">
      <c r="C21" s="2" t="s">
        <v>501</v>
      </c>
      <c r="D21" s="321">
        <f t="shared" si="0"/>
        <v>2.5751790000000003</v>
      </c>
      <c r="E21" s="321">
        <f t="shared" si="0"/>
        <v>4.6463839</v>
      </c>
      <c r="F21" s="321">
        <f t="shared" si="0"/>
        <v>6.1583315999999995</v>
      </c>
      <c r="G21" s="321">
        <f t="shared" si="0"/>
        <v>5.7224383899999998</v>
      </c>
    </row>
  </sheetData>
  <mergeCells count="3">
    <mergeCell ref="B7:M8"/>
    <mergeCell ref="B12:M13"/>
    <mergeCell ref="B17:M18"/>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ECC93-B110-4F3F-960F-B5D96912FA88}">
  <sheetPr>
    <tabColor rgb="FF92D050"/>
  </sheetPr>
  <dimension ref="B2:N40"/>
  <sheetViews>
    <sheetView showGridLines="0" workbookViewId="0">
      <selection activeCell="B1" sqref="B1:N39"/>
    </sheetView>
  </sheetViews>
  <sheetFormatPr baseColWidth="10" defaultColWidth="11.54296875" defaultRowHeight="14" x14ac:dyDescent="0.3"/>
  <cols>
    <col min="1" max="1" width="11.54296875" style="2"/>
    <col min="2" max="2" width="44" style="2" customWidth="1"/>
    <col min="3" max="3" width="12.1796875" style="2" customWidth="1"/>
    <col min="4" max="4" width="15" style="2" customWidth="1"/>
    <col min="5" max="5" width="11.54296875" style="2"/>
    <col min="6" max="9" width="11.54296875" style="217"/>
    <col min="10" max="16384" width="11.54296875" style="2"/>
  </cols>
  <sheetData>
    <row r="2" spans="2:14" ht="15.5" x14ac:dyDescent="0.35">
      <c r="B2" s="97"/>
      <c r="C2" s="97"/>
    </row>
    <row r="5" spans="2:14" x14ac:dyDescent="0.3">
      <c r="C5" s="224" t="s">
        <v>508</v>
      </c>
      <c r="D5" s="231" t="s">
        <v>507</v>
      </c>
      <c r="E5" s="231" t="s">
        <v>113</v>
      </c>
      <c r="F5" s="231" t="s">
        <v>112</v>
      </c>
      <c r="G5" s="231" t="s">
        <v>111</v>
      </c>
      <c r="H5" s="2"/>
      <c r="I5" s="2"/>
    </row>
    <row r="6" spans="2:14" x14ac:dyDescent="0.3">
      <c r="B6" s="228" t="s">
        <v>521</v>
      </c>
      <c r="C6" s="228"/>
      <c r="D6" s="229"/>
      <c r="E6" s="229"/>
      <c r="F6" s="229"/>
      <c r="G6" s="229"/>
      <c r="H6" s="228"/>
      <c r="I6" s="228"/>
      <c r="J6" s="228"/>
      <c r="K6" s="228"/>
      <c r="L6" s="228"/>
      <c r="M6" s="228"/>
      <c r="N6" s="228"/>
    </row>
    <row r="7" spans="2:14" x14ac:dyDescent="0.3">
      <c r="B7" s="234" t="s">
        <v>520</v>
      </c>
      <c r="C7" s="228"/>
      <c r="D7" s="229"/>
      <c r="E7" s="229"/>
      <c r="F7" s="229"/>
      <c r="G7" s="229"/>
      <c r="H7" s="228"/>
      <c r="I7" s="228"/>
      <c r="J7" s="228"/>
      <c r="K7" s="228"/>
      <c r="L7" s="228"/>
      <c r="M7" s="228"/>
      <c r="N7" s="228"/>
    </row>
    <row r="8" spans="2:14" x14ac:dyDescent="0.3">
      <c r="B8" s="453" t="s">
        <v>519</v>
      </c>
      <c r="C8" s="453"/>
      <c r="D8" s="453"/>
      <c r="E8" s="453"/>
      <c r="F8" s="453"/>
      <c r="G8" s="453"/>
      <c r="H8" s="453"/>
      <c r="I8" s="453"/>
      <c r="J8" s="453"/>
      <c r="K8" s="453"/>
      <c r="L8" s="453"/>
      <c r="M8" s="453"/>
      <c r="N8" s="453"/>
    </row>
    <row r="9" spans="2:14" ht="28.4" customHeight="1" x14ac:dyDescent="0.3">
      <c r="B9" s="227" t="s">
        <v>352</v>
      </c>
      <c r="C9" s="34" t="s">
        <v>516</v>
      </c>
      <c r="D9" s="226">
        <f t="shared" ref="D9:G12" si="0">SUM(D14,D19)</f>
        <v>193323</v>
      </c>
      <c r="E9" s="226">
        <f t="shared" si="0"/>
        <v>248148</v>
      </c>
      <c r="F9" s="226">
        <f t="shared" si="0"/>
        <v>293545.00000000006</v>
      </c>
      <c r="G9" s="226">
        <f t="shared" si="0"/>
        <v>480930</v>
      </c>
      <c r="H9" s="2"/>
      <c r="I9" s="2"/>
    </row>
    <row r="10" spans="2:14" ht="28.4" customHeight="1" x14ac:dyDescent="0.3">
      <c r="B10" s="227" t="s">
        <v>348</v>
      </c>
      <c r="C10" s="34" t="s">
        <v>516</v>
      </c>
      <c r="D10" s="226">
        <f t="shared" si="0"/>
        <v>57251.999999999993</v>
      </c>
      <c r="E10" s="226">
        <f t="shared" si="0"/>
        <v>46227</v>
      </c>
      <c r="F10" s="226">
        <f t="shared" si="0"/>
        <v>170183</v>
      </c>
      <c r="G10" s="226">
        <f t="shared" si="0"/>
        <v>120176</v>
      </c>
      <c r="H10" s="2"/>
      <c r="I10" s="2"/>
    </row>
    <row r="11" spans="2:14" ht="28.4" customHeight="1" x14ac:dyDescent="0.3">
      <c r="B11" s="227" t="s">
        <v>346</v>
      </c>
      <c r="C11" s="34" t="s">
        <v>516</v>
      </c>
      <c r="D11" s="226">
        <f t="shared" si="0"/>
        <v>46</v>
      </c>
      <c r="E11" s="226">
        <f t="shared" si="0"/>
        <v>22</v>
      </c>
      <c r="F11" s="226">
        <f t="shared" si="0"/>
        <v>1914.0000000000002</v>
      </c>
      <c r="G11" s="226">
        <f t="shared" si="0"/>
        <v>2766.9999999999995</v>
      </c>
      <c r="H11" s="2"/>
      <c r="I11" s="2"/>
    </row>
    <row r="12" spans="2:14" ht="28.4" customHeight="1" x14ac:dyDescent="0.3">
      <c r="B12" s="227" t="s">
        <v>248</v>
      </c>
      <c r="C12" s="34" t="s">
        <v>516</v>
      </c>
      <c r="D12" s="226">
        <f t="shared" si="0"/>
        <v>250621</v>
      </c>
      <c r="E12" s="226">
        <f t="shared" si="0"/>
        <v>294397</v>
      </c>
      <c r="F12" s="226">
        <f t="shared" si="0"/>
        <v>465642.00000000006</v>
      </c>
      <c r="G12" s="226">
        <f t="shared" si="0"/>
        <v>603873</v>
      </c>
      <c r="H12" s="2"/>
      <c r="I12" s="2"/>
    </row>
    <row r="13" spans="2:14" x14ac:dyDescent="0.3">
      <c r="B13" s="453" t="s">
        <v>518</v>
      </c>
      <c r="C13" s="453"/>
      <c r="D13" s="453"/>
      <c r="E13" s="453"/>
      <c r="F13" s="453"/>
      <c r="G13" s="453"/>
      <c r="H13" s="453"/>
      <c r="I13" s="453"/>
      <c r="J13" s="453"/>
      <c r="K13" s="453"/>
      <c r="L13" s="453"/>
      <c r="M13" s="453"/>
      <c r="N13" s="453"/>
    </row>
    <row r="14" spans="2:14" ht="28.4" customHeight="1" x14ac:dyDescent="0.3">
      <c r="B14" s="227" t="s">
        <v>352</v>
      </c>
      <c r="C14" s="34" t="s">
        <v>516</v>
      </c>
      <c r="D14" s="226">
        <f t="shared" ref="D14:G16" si="1">(D28+D32)*1000</f>
        <v>191480</v>
      </c>
      <c r="E14" s="226">
        <f t="shared" si="1"/>
        <v>247130</v>
      </c>
      <c r="F14" s="226">
        <f t="shared" si="1"/>
        <v>286690.00000000006</v>
      </c>
      <c r="G14" s="226">
        <f t="shared" si="1"/>
        <v>371650</v>
      </c>
      <c r="H14" s="233"/>
      <c r="I14" s="2"/>
    </row>
    <row r="15" spans="2:14" ht="28.4" customHeight="1" x14ac:dyDescent="0.3">
      <c r="B15" s="227" t="s">
        <v>348</v>
      </c>
      <c r="C15" s="34" t="s">
        <v>516</v>
      </c>
      <c r="D15" s="226">
        <f t="shared" si="1"/>
        <v>55739.999999999993</v>
      </c>
      <c r="E15" s="226">
        <f t="shared" si="1"/>
        <v>45010</v>
      </c>
      <c r="F15" s="226">
        <f t="shared" si="1"/>
        <v>72729.999999999985</v>
      </c>
      <c r="G15" s="226">
        <f t="shared" si="1"/>
        <v>68920</v>
      </c>
      <c r="H15" s="233"/>
      <c r="I15" s="2"/>
    </row>
    <row r="16" spans="2:14" ht="28.4" customHeight="1" x14ac:dyDescent="0.3">
      <c r="B16" s="227" t="s">
        <v>346</v>
      </c>
      <c r="C16" s="34" t="s">
        <v>516</v>
      </c>
      <c r="D16" s="226">
        <f t="shared" si="1"/>
        <v>0</v>
      </c>
      <c r="E16" s="226">
        <f t="shared" si="1"/>
        <v>0</v>
      </c>
      <c r="F16" s="226">
        <f t="shared" si="1"/>
        <v>1630.0000000000002</v>
      </c>
      <c r="G16" s="226">
        <f t="shared" si="1"/>
        <v>2716.9999999999995</v>
      </c>
      <c r="H16" s="233"/>
      <c r="I16" s="2"/>
    </row>
    <row r="17" spans="2:14" ht="28.4" customHeight="1" x14ac:dyDescent="0.3">
      <c r="B17" s="227" t="s">
        <v>248</v>
      </c>
      <c r="C17" s="34" t="s">
        <v>516</v>
      </c>
      <c r="D17" s="226">
        <f>SUM(D14:D16)</f>
        <v>247220</v>
      </c>
      <c r="E17" s="226">
        <f>SUM(E14:E16)</f>
        <v>292140</v>
      </c>
      <c r="F17" s="226">
        <f>SUM(F14:F16)</f>
        <v>361050.00000000006</v>
      </c>
      <c r="G17" s="226">
        <f>SUM(G14:G16)</f>
        <v>443287</v>
      </c>
      <c r="H17" s="233"/>
      <c r="I17" s="2"/>
    </row>
    <row r="18" spans="2:14" x14ac:dyDescent="0.3">
      <c r="B18" s="453" t="s">
        <v>517</v>
      </c>
      <c r="C18" s="453"/>
      <c r="D18" s="453"/>
      <c r="E18" s="453"/>
      <c r="F18" s="453"/>
      <c r="G18" s="453"/>
      <c r="H18" s="453"/>
      <c r="I18" s="453"/>
      <c r="J18" s="453"/>
      <c r="K18" s="453"/>
      <c r="L18" s="453"/>
      <c r="M18" s="453"/>
      <c r="N18" s="453"/>
    </row>
    <row r="19" spans="2:14" ht="28.4" customHeight="1" x14ac:dyDescent="0.3">
      <c r="B19" s="227" t="s">
        <v>352</v>
      </c>
      <c r="C19" s="34" t="s">
        <v>516</v>
      </c>
      <c r="D19" s="232">
        <v>1843</v>
      </c>
      <c r="E19" s="232">
        <v>1018</v>
      </c>
      <c r="F19" s="232">
        <f>55+6800</f>
        <v>6855</v>
      </c>
      <c r="G19" s="232">
        <f>(108.54*1000)+740</f>
        <v>109280</v>
      </c>
      <c r="H19" s="2"/>
      <c r="I19" s="2"/>
    </row>
    <row r="20" spans="2:14" ht="28.4" customHeight="1" x14ac:dyDescent="0.3">
      <c r="B20" s="227" t="s">
        <v>348</v>
      </c>
      <c r="C20" s="34" t="s">
        <v>516</v>
      </c>
      <c r="D20" s="232">
        <v>1512</v>
      </c>
      <c r="E20" s="232">
        <v>1217</v>
      </c>
      <c r="F20" s="232">
        <f>2473+94980</f>
        <v>97453</v>
      </c>
      <c r="G20" s="232">
        <f>(5.13*1000)+46126</f>
        <v>51256</v>
      </c>
      <c r="H20" s="2"/>
      <c r="I20" s="2"/>
    </row>
    <row r="21" spans="2:14" ht="28.4" customHeight="1" x14ac:dyDescent="0.3">
      <c r="B21" s="227" t="s">
        <v>346</v>
      </c>
      <c r="C21" s="34" t="s">
        <v>516</v>
      </c>
      <c r="D21" s="232">
        <v>46</v>
      </c>
      <c r="E21" s="232">
        <v>22</v>
      </c>
      <c r="F21" s="232">
        <v>284</v>
      </c>
      <c r="G21" s="232">
        <f>0.05*1000</f>
        <v>50</v>
      </c>
      <c r="H21" s="2"/>
      <c r="I21" s="2"/>
    </row>
    <row r="22" spans="2:14" ht="28.4" customHeight="1" x14ac:dyDescent="0.3">
      <c r="B22" s="227" t="s">
        <v>248</v>
      </c>
      <c r="C22" s="34" t="s">
        <v>516</v>
      </c>
      <c r="D22" s="232">
        <f>SUM(D19:D21)</f>
        <v>3401</v>
      </c>
      <c r="E22" s="232">
        <f>SUM(E19:E21)</f>
        <v>2257</v>
      </c>
      <c r="F22" s="232">
        <f>SUM(F19:F21)</f>
        <v>104592</v>
      </c>
      <c r="G22" s="232">
        <f>SUM(G19:G21)</f>
        <v>160586</v>
      </c>
      <c r="H22" s="2"/>
      <c r="I22" s="2"/>
    </row>
    <row r="23" spans="2:14" ht="28.4" customHeight="1" x14ac:dyDescent="0.3">
      <c r="B23" s="227"/>
      <c r="C23" s="34"/>
      <c r="D23" s="225"/>
      <c r="E23" s="225"/>
      <c r="F23" s="225"/>
      <c r="H23" s="2"/>
      <c r="I23" s="2"/>
    </row>
    <row r="24" spans="2:14" x14ac:dyDescent="0.3">
      <c r="C24" s="224" t="s">
        <v>508</v>
      </c>
      <c r="D24" s="231" t="s">
        <v>507</v>
      </c>
      <c r="E24" s="231" t="s">
        <v>113</v>
      </c>
      <c r="F24" s="231" t="s">
        <v>112</v>
      </c>
      <c r="G24" s="231" t="s">
        <v>111</v>
      </c>
      <c r="H24" s="2"/>
      <c r="I24" s="2"/>
    </row>
    <row r="25" spans="2:14" x14ac:dyDescent="0.3">
      <c r="B25" s="228" t="s">
        <v>515</v>
      </c>
      <c r="C25" s="228"/>
      <c r="D25" s="229"/>
      <c r="E25" s="229"/>
      <c r="F25" s="229"/>
      <c r="G25" s="229"/>
      <c r="H25" s="228"/>
      <c r="I25" s="228"/>
      <c r="J25" s="228"/>
      <c r="K25" s="228"/>
      <c r="L25" s="228"/>
      <c r="M25" s="228"/>
      <c r="N25" s="228"/>
    </row>
    <row r="26" spans="2:14" x14ac:dyDescent="0.3">
      <c r="B26" s="230" t="s">
        <v>514</v>
      </c>
      <c r="C26" s="228"/>
      <c r="D26" s="229"/>
      <c r="E26" s="229"/>
      <c r="F26" s="229"/>
      <c r="G26" s="229"/>
      <c r="H26" s="228"/>
      <c r="I26" s="228"/>
      <c r="J26" s="228"/>
      <c r="K26" s="228"/>
      <c r="L26" s="228"/>
      <c r="M26" s="228"/>
      <c r="N26" s="228"/>
    </row>
    <row r="27" spans="2:14" x14ac:dyDescent="0.3">
      <c r="B27" s="453" t="s">
        <v>513</v>
      </c>
      <c r="C27" s="453"/>
      <c r="D27" s="453"/>
      <c r="E27" s="453"/>
      <c r="F27" s="453"/>
      <c r="G27" s="453"/>
      <c r="H27" s="453"/>
      <c r="I27" s="453"/>
      <c r="J27" s="453"/>
      <c r="K27" s="453"/>
      <c r="L27" s="453"/>
      <c r="M27" s="453"/>
      <c r="N27" s="453"/>
    </row>
    <row r="28" spans="2:14" ht="28.4" customHeight="1" x14ac:dyDescent="0.3">
      <c r="B28" s="227" t="s">
        <v>352</v>
      </c>
      <c r="C28" s="34" t="s">
        <v>510</v>
      </c>
      <c r="D28" s="226">
        <v>119.66</v>
      </c>
      <c r="E28" s="226">
        <v>146.84</v>
      </c>
      <c r="F28" s="226">
        <v>146.61000000000001</v>
      </c>
      <c r="G28" s="226">
        <v>205.75</v>
      </c>
      <c r="H28" s="2"/>
      <c r="I28" s="2"/>
    </row>
    <row r="29" spans="2:14" ht="28.4" customHeight="1" x14ac:dyDescent="0.3">
      <c r="B29" s="227" t="s">
        <v>348</v>
      </c>
      <c r="C29" s="34" t="s">
        <v>510</v>
      </c>
      <c r="D29" s="226">
        <v>42.26</v>
      </c>
      <c r="E29" s="226">
        <v>20.18</v>
      </c>
      <c r="F29" s="226">
        <v>34.76</v>
      </c>
      <c r="G29" s="226">
        <v>33.06</v>
      </c>
      <c r="H29" s="2"/>
      <c r="I29" s="2"/>
    </row>
    <row r="30" spans="2:14" ht="28.4" customHeight="1" x14ac:dyDescent="0.3">
      <c r="B30" s="227" t="s">
        <v>346</v>
      </c>
      <c r="C30" s="34" t="s">
        <v>510</v>
      </c>
      <c r="D30" s="226">
        <v>0</v>
      </c>
      <c r="E30" s="226">
        <v>0</v>
      </c>
      <c r="F30" s="226">
        <v>1.35</v>
      </c>
      <c r="G30" s="226">
        <v>2.2999999999999998</v>
      </c>
      <c r="H30" s="2"/>
      <c r="I30" s="2"/>
    </row>
    <row r="31" spans="2:14" x14ac:dyDescent="0.3">
      <c r="B31" s="453" t="s">
        <v>512</v>
      </c>
      <c r="C31" s="453"/>
      <c r="D31" s="453"/>
      <c r="E31" s="453"/>
      <c r="F31" s="453"/>
      <c r="G31" s="453"/>
      <c r="H31" s="453"/>
      <c r="I31" s="453"/>
      <c r="J31" s="453"/>
      <c r="K31" s="453"/>
      <c r="L31" s="453"/>
      <c r="M31" s="453"/>
      <c r="N31" s="453"/>
    </row>
    <row r="32" spans="2:14" ht="28.4" customHeight="1" x14ac:dyDescent="0.3">
      <c r="B32" s="227" t="s">
        <v>352</v>
      </c>
      <c r="C32" s="34" t="s">
        <v>510</v>
      </c>
      <c r="D32" s="226">
        <v>71.819999999999993</v>
      </c>
      <c r="E32" s="226">
        <v>100.29</v>
      </c>
      <c r="F32" s="226">
        <v>140.08000000000001</v>
      </c>
      <c r="G32" s="226">
        <v>165.9</v>
      </c>
      <c r="H32" s="2"/>
      <c r="I32" s="2"/>
    </row>
    <row r="33" spans="2:14" ht="28.4" customHeight="1" x14ac:dyDescent="0.3">
      <c r="B33" s="227" t="s">
        <v>348</v>
      </c>
      <c r="C33" s="34" t="s">
        <v>510</v>
      </c>
      <c r="D33" s="226">
        <v>13.48</v>
      </c>
      <c r="E33" s="226">
        <v>24.83</v>
      </c>
      <c r="F33" s="226">
        <v>37.97</v>
      </c>
      <c r="G33" s="226">
        <v>35.86</v>
      </c>
      <c r="H33" s="2"/>
      <c r="I33" s="2"/>
    </row>
    <row r="34" spans="2:14" ht="28.4" customHeight="1" x14ac:dyDescent="0.3">
      <c r="B34" s="227" t="s">
        <v>346</v>
      </c>
      <c r="C34" s="34" t="s">
        <v>510</v>
      </c>
      <c r="D34" s="226">
        <v>0</v>
      </c>
      <c r="E34" s="226">
        <v>0</v>
      </c>
      <c r="F34" s="226">
        <v>0.28000000000000003</v>
      </c>
      <c r="G34" s="226">
        <v>0.41699999999999998</v>
      </c>
      <c r="H34" s="2"/>
      <c r="I34" s="2"/>
    </row>
    <row r="35" spans="2:14" x14ac:dyDescent="0.3">
      <c r="B35" s="453" t="s">
        <v>511</v>
      </c>
      <c r="C35" s="453"/>
      <c r="D35" s="453"/>
      <c r="E35" s="453"/>
      <c r="F35" s="453"/>
      <c r="G35" s="453"/>
      <c r="H35" s="453"/>
      <c r="I35" s="453"/>
      <c r="J35" s="453"/>
      <c r="K35" s="453"/>
      <c r="L35" s="453"/>
      <c r="M35" s="453"/>
      <c r="N35" s="453"/>
    </row>
    <row r="36" spans="2:14" ht="28.4" customHeight="1" x14ac:dyDescent="0.3">
      <c r="B36" s="227" t="s">
        <v>352</v>
      </c>
      <c r="C36" s="34" t="s">
        <v>510</v>
      </c>
      <c r="D36" s="226">
        <v>1.843</v>
      </c>
      <c r="E36" s="226">
        <v>1.018</v>
      </c>
      <c r="F36" s="226">
        <v>0.85499999999999998</v>
      </c>
      <c r="G36" s="226">
        <v>0.74099999999999999</v>
      </c>
      <c r="H36" s="2"/>
      <c r="I36" s="2"/>
    </row>
    <row r="37" spans="2:14" ht="28.4" customHeight="1" x14ac:dyDescent="0.3">
      <c r="B37" s="227" t="s">
        <v>348</v>
      </c>
      <c r="C37" s="34" t="s">
        <v>510</v>
      </c>
      <c r="D37" s="226">
        <v>1.512</v>
      </c>
      <c r="E37" s="226">
        <v>1.2170000000000001</v>
      </c>
      <c r="F37" s="226">
        <v>2.4729999999999999</v>
      </c>
      <c r="G37" s="226">
        <v>5.13</v>
      </c>
      <c r="H37" s="2"/>
      <c r="I37" s="2"/>
    </row>
    <row r="38" spans="2:14" ht="28.4" customHeight="1" x14ac:dyDescent="0.3">
      <c r="B38" s="227" t="s">
        <v>346</v>
      </c>
      <c r="C38" s="34" t="s">
        <v>510</v>
      </c>
      <c r="D38" s="226">
        <v>4.5999999999999999E-2</v>
      </c>
      <c r="E38" s="226">
        <v>0.32200000000000001</v>
      </c>
      <c r="F38" s="226">
        <v>0.28399999999999997</v>
      </c>
      <c r="G38" s="226">
        <v>4.8000000000000001E-2</v>
      </c>
      <c r="H38" s="2"/>
      <c r="I38" s="2"/>
    </row>
    <row r="39" spans="2:14" x14ac:dyDescent="0.3">
      <c r="B39" s="34"/>
      <c r="C39" s="34"/>
      <c r="D39" s="225"/>
      <c r="E39" s="225"/>
      <c r="F39" s="225"/>
      <c r="G39" s="225"/>
      <c r="H39" s="2"/>
      <c r="I39" s="2"/>
    </row>
    <row r="40" spans="2:14" x14ac:dyDescent="0.3">
      <c r="D40" s="217"/>
      <c r="E40" s="217"/>
      <c r="H40" s="2"/>
      <c r="I40" s="2"/>
    </row>
  </sheetData>
  <mergeCells count="6">
    <mergeCell ref="B35:N35"/>
    <mergeCell ref="B8:N8"/>
    <mergeCell ref="B13:N13"/>
    <mergeCell ref="B18:N18"/>
    <mergeCell ref="B27:N27"/>
    <mergeCell ref="B31:N3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22508-6B09-48F6-AF51-7DF51598E376}">
  <sheetPr>
    <tabColor rgb="FF92D050"/>
  </sheetPr>
  <dimension ref="B2:N71"/>
  <sheetViews>
    <sheetView showGridLines="0" topLeftCell="A25" zoomScaleNormal="100" workbookViewId="0">
      <selection activeCell="B30" sqref="B30:N67"/>
    </sheetView>
  </sheetViews>
  <sheetFormatPr baseColWidth="10" defaultColWidth="11.54296875" defaultRowHeight="14" x14ac:dyDescent="0.3"/>
  <cols>
    <col min="1" max="1" width="11.54296875" style="2"/>
    <col min="2" max="2" width="42.1796875" style="2" customWidth="1"/>
    <col min="3" max="3" width="11.6328125" style="2" customWidth="1"/>
    <col min="4" max="4" width="14.1796875" style="2" customWidth="1"/>
    <col min="5" max="5" width="16.08984375" style="2" customWidth="1"/>
    <col min="6" max="9" width="16.08984375" style="217" customWidth="1"/>
    <col min="10" max="10" width="11.54296875" style="2" customWidth="1"/>
    <col min="11" max="16384" width="11.54296875" style="2"/>
  </cols>
  <sheetData>
    <row r="2" spans="2:14" ht="15.5" x14ac:dyDescent="0.35">
      <c r="D2" s="97"/>
      <c r="E2" s="97"/>
    </row>
    <row r="5" spans="2:14" x14ac:dyDescent="0.3">
      <c r="C5" s="224" t="s">
        <v>508</v>
      </c>
      <c r="D5" s="231" t="s">
        <v>507</v>
      </c>
      <c r="E5" s="231" t="s">
        <v>113</v>
      </c>
      <c r="F5" s="231" t="s">
        <v>112</v>
      </c>
      <c r="G5" s="231" t="s">
        <v>111</v>
      </c>
      <c r="H5" s="2"/>
      <c r="I5" s="2"/>
    </row>
    <row r="6" spans="2:14" x14ac:dyDescent="0.3">
      <c r="B6" s="443" t="s">
        <v>548</v>
      </c>
      <c r="C6" s="443"/>
      <c r="D6" s="443"/>
      <c r="E6" s="443"/>
      <c r="F6" s="443"/>
      <c r="G6" s="443"/>
      <c r="H6" s="466"/>
      <c r="I6" s="466"/>
      <c r="J6" s="466"/>
      <c r="K6" s="466"/>
      <c r="L6" s="466"/>
      <c r="M6" s="466"/>
      <c r="N6" s="466"/>
    </row>
    <row r="7" spans="2:14" x14ac:dyDescent="0.3">
      <c r="B7" s="443"/>
      <c r="C7" s="443" t="s">
        <v>544</v>
      </c>
      <c r="D7" s="443"/>
      <c r="E7" s="443"/>
      <c r="F7" s="443"/>
      <c r="G7" s="443"/>
      <c r="H7" s="466"/>
      <c r="I7" s="466"/>
      <c r="J7" s="466"/>
      <c r="K7" s="466"/>
      <c r="L7" s="466"/>
      <c r="M7" s="466"/>
      <c r="N7" s="466"/>
    </row>
    <row r="8" spans="2:14" x14ac:dyDescent="0.3">
      <c r="B8" s="450" t="s">
        <v>547</v>
      </c>
      <c r="C8" s="450"/>
      <c r="D8" s="450"/>
      <c r="E8" s="450"/>
      <c r="F8" s="450"/>
      <c r="G8" s="450"/>
      <c r="H8" s="65"/>
      <c r="I8" s="65"/>
      <c r="J8" s="65"/>
      <c r="K8" s="65"/>
      <c r="L8" s="65"/>
      <c r="M8" s="65"/>
      <c r="N8" s="65"/>
    </row>
    <row r="9" spans="2:14" ht="28.4" customHeight="1" x14ac:dyDescent="0.3">
      <c r="B9" s="215" t="s">
        <v>352</v>
      </c>
      <c r="C9" s="225" t="s">
        <v>544</v>
      </c>
      <c r="D9" s="232">
        <v>2316</v>
      </c>
      <c r="E9" s="232">
        <v>2686</v>
      </c>
      <c r="F9" s="232">
        <v>3944</v>
      </c>
      <c r="G9" s="232">
        <v>3252</v>
      </c>
      <c r="H9" s="2"/>
      <c r="I9" s="2"/>
    </row>
    <row r="10" spans="2:14" ht="28.4" customHeight="1" x14ac:dyDescent="0.3">
      <c r="B10" s="215" t="s">
        <v>348</v>
      </c>
      <c r="C10" s="225" t="s">
        <v>544</v>
      </c>
      <c r="D10" s="232">
        <v>631</v>
      </c>
      <c r="E10" s="232">
        <v>746</v>
      </c>
      <c r="F10" s="232">
        <v>1100</v>
      </c>
      <c r="G10" s="232">
        <v>3803.88</v>
      </c>
      <c r="H10" s="2"/>
      <c r="I10" s="2"/>
    </row>
    <row r="11" spans="2:14" ht="28.4" customHeight="1" x14ac:dyDescent="0.3">
      <c r="B11" s="215" t="s">
        <v>346</v>
      </c>
      <c r="C11" s="225" t="s">
        <v>544</v>
      </c>
      <c r="D11" s="232">
        <v>306</v>
      </c>
      <c r="E11" s="232">
        <v>288</v>
      </c>
      <c r="F11" s="232">
        <v>216</v>
      </c>
      <c r="G11" s="232">
        <v>392</v>
      </c>
      <c r="H11" s="2"/>
      <c r="I11" s="2"/>
    </row>
    <row r="12" spans="2:14" x14ac:dyDescent="0.3">
      <c r="B12" s="241" t="s">
        <v>546</v>
      </c>
      <c r="C12" s="241"/>
      <c r="D12" s="240"/>
      <c r="E12" s="240"/>
      <c r="F12" s="240"/>
      <c r="G12" s="240"/>
      <c r="H12" s="65"/>
      <c r="I12" s="65"/>
      <c r="J12" s="65"/>
      <c r="K12" s="65"/>
      <c r="L12" s="65"/>
      <c r="M12" s="65"/>
      <c r="N12" s="65"/>
    </row>
    <row r="13" spans="2:14" ht="28.4" customHeight="1" x14ac:dyDescent="0.3">
      <c r="B13" s="238" t="s">
        <v>545</v>
      </c>
      <c r="C13" s="232" t="s">
        <v>544</v>
      </c>
      <c r="D13" s="239">
        <f>SUM(D9:D11)</f>
        <v>3253</v>
      </c>
      <c r="E13" s="239">
        <f>SUM(E9:E11)</f>
        <v>3720</v>
      </c>
      <c r="F13" s="239">
        <f>SUM(F9:F11)</f>
        <v>5260</v>
      </c>
      <c r="G13" s="239">
        <f>SUM(G9:G11)</f>
        <v>7447.88</v>
      </c>
      <c r="H13" s="2"/>
      <c r="I13" s="2"/>
    </row>
    <row r="14" spans="2:14" x14ac:dyDescent="0.3">
      <c r="B14" s="498" t="s">
        <v>543</v>
      </c>
      <c r="C14" s="498"/>
      <c r="D14" s="498"/>
      <c r="E14" s="498"/>
      <c r="F14" s="498"/>
      <c r="G14" s="498"/>
      <c r="H14" s="65"/>
      <c r="I14" s="65"/>
      <c r="J14" s="65"/>
      <c r="K14" s="65"/>
      <c r="L14" s="65"/>
      <c r="M14" s="65"/>
      <c r="N14" s="65"/>
    </row>
    <row r="15" spans="2:14" ht="28.4" customHeight="1" x14ac:dyDescent="0.3">
      <c r="B15" s="323" t="s">
        <v>352</v>
      </c>
      <c r="C15" s="334" t="s">
        <v>541</v>
      </c>
      <c r="D15" s="325">
        <f t="shared" ref="D15:G17" si="0">+D9*0.1913/1000</f>
        <v>0.44305079999999997</v>
      </c>
      <c r="E15" s="325">
        <f t="shared" si="0"/>
        <v>0.51383180000000006</v>
      </c>
      <c r="F15" s="325">
        <f t="shared" si="0"/>
        <v>0.75448720000000002</v>
      </c>
      <c r="G15" s="325">
        <f t="shared" si="0"/>
        <v>0.62210760000000009</v>
      </c>
      <c r="H15" s="216"/>
      <c r="I15" s="2"/>
    </row>
    <row r="16" spans="2:14" ht="28.4" customHeight="1" x14ac:dyDescent="0.3">
      <c r="B16" s="323" t="s">
        <v>348</v>
      </c>
      <c r="C16" s="334" t="s">
        <v>541</v>
      </c>
      <c r="D16" s="325">
        <f t="shared" si="0"/>
        <v>0.12071030000000001</v>
      </c>
      <c r="E16" s="325">
        <f t="shared" si="0"/>
        <v>0.1427098</v>
      </c>
      <c r="F16" s="325">
        <f t="shared" si="0"/>
        <v>0.21043000000000001</v>
      </c>
      <c r="G16" s="325">
        <f t="shared" si="0"/>
        <v>0.72768224399999992</v>
      </c>
      <c r="H16" s="216"/>
      <c r="I16" s="2"/>
    </row>
    <row r="17" spans="2:14" ht="28.4" customHeight="1" x14ac:dyDescent="0.3">
      <c r="B17" s="323" t="s">
        <v>346</v>
      </c>
      <c r="C17" s="334" t="s">
        <v>541</v>
      </c>
      <c r="D17" s="325">
        <f t="shared" si="0"/>
        <v>5.8537799999999994E-2</v>
      </c>
      <c r="E17" s="325">
        <f t="shared" si="0"/>
        <v>5.5094400000000002E-2</v>
      </c>
      <c r="F17" s="325">
        <f t="shared" si="0"/>
        <v>4.1320799999999998E-2</v>
      </c>
      <c r="G17" s="325">
        <f t="shared" si="0"/>
        <v>7.498959999999999E-2</v>
      </c>
      <c r="H17" s="216"/>
      <c r="I17" s="2"/>
    </row>
    <row r="18" spans="2:14" ht="28.4" customHeight="1" x14ac:dyDescent="0.3">
      <c r="B18" s="324" t="s">
        <v>542</v>
      </c>
      <c r="C18" s="334" t="s">
        <v>541</v>
      </c>
      <c r="D18" s="326">
        <f>SUM(D15:D17)</f>
        <v>0.62229889999999999</v>
      </c>
      <c r="E18" s="326">
        <f>SUM(E15:E17)</f>
        <v>0.71163600000000005</v>
      </c>
      <c r="F18" s="326">
        <f>SUM(F15:F17)</f>
        <v>1.006238</v>
      </c>
      <c r="G18" s="326">
        <f>SUM(G15:G17)</f>
        <v>1.4247794439999999</v>
      </c>
      <c r="H18" s="237"/>
      <c r="I18" s="2"/>
    </row>
    <row r="19" spans="2:14" x14ac:dyDescent="0.3">
      <c r="D19" s="217"/>
      <c r="E19" s="217"/>
      <c r="H19" s="2"/>
      <c r="I19" s="2"/>
    </row>
    <row r="20" spans="2:14" x14ac:dyDescent="0.3">
      <c r="C20" s="223" t="s">
        <v>508</v>
      </c>
      <c r="D20" s="231" t="s">
        <v>507</v>
      </c>
      <c r="E20" s="231" t="s">
        <v>113</v>
      </c>
      <c r="F20" s="231" t="s">
        <v>112</v>
      </c>
      <c r="G20" s="231" t="s">
        <v>111</v>
      </c>
      <c r="H20" s="2"/>
      <c r="I20" s="2"/>
    </row>
    <row r="21" spans="2:14" x14ac:dyDescent="0.3">
      <c r="B21" s="443" t="s">
        <v>540</v>
      </c>
      <c r="C21" s="443"/>
      <c r="D21" s="443"/>
      <c r="E21" s="443"/>
      <c r="F21" s="443"/>
      <c r="G21" s="443"/>
      <c r="H21" s="443"/>
      <c r="I21" s="443"/>
      <c r="J21" s="443"/>
      <c r="K21" s="443"/>
      <c r="L21" s="443"/>
      <c r="M21" s="443"/>
      <c r="N21" s="443"/>
    </row>
    <row r="22" spans="2:14" x14ac:dyDescent="0.3">
      <c r="B22" s="443"/>
      <c r="C22" s="443"/>
      <c r="D22" s="443"/>
      <c r="E22" s="443"/>
      <c r="F22" s="443"/>
      <c r="G22" s="443"/>
      <c r="H22" s="443"/>
      <c r="I22" s="443"/>
      <c r="J22" s="443"/>
      <c r="K22" s="443"/>
      <c r="L22" s="443"/>
      <c r="M22" s="443"/>
      <c r="N22" s="443"/>
    </row>
    <row r="23" spans="2:14" x14ac:dyDescent="0.3">
      <c r="B23" s="450" t="s">
        <v>536</v>
      </c>
      <c r="C23" s="450"/>
      <c r="D23" s="450"/>
      <c r="E23" s="450"/>
      <c r="F23" s="450"/>
      <c r="G23" s="450"/>
      <c r="H23" s="450"/>
      <c r="I23" s="450"/>
      <c r="J23" s="450"/>
      <c r="K23" s="450"/>
      <c r="L23" s="450"/>
      <c r="M23" s="450"/>
      <c r="N23" s="450"/>
    </row>
    <row r="24" spans="2:14" ht="28.4" customHeight="1" x14ac:dyDescent="0.3">
      <c r="B24" s="327" t="s">
        <v>539</v>
      </c>
      <c r="C24" s="98" t="s">
        <v>529</v>
      </c>
      <c r="D24" s="328">
        <f>SUM(D41,D46)</f>
        <v>4634525</v>
      </c>
      <c r="E24" s="328">
        <f>SUM(E41,E46)</f>
        <v>4493584</v>
      </c>
      <c r="F24" s="328">
        <f>SUM(F41,F46)</f>
        <v>5543099</v>
      </c>
      <c r="G24" s="328">
        <f>SUM(G41,G46)</f>
        <v>6096868.5199999996</v>
      </c>
      <c r="H24" s="2"/>
      <c r="I24" s="2"/>
    </row>
    <row r="25" spans="2:14" ht="28.4" customHeight="1" x14ac:dyDescent="0.3">
      <c r="B25" s="216" t="s">
        <v>483</v>
      </c>
      <c r="C25" s="98" t="s">
        <v>537</v>
      </c>
      <c r="D25" s="329">
        <v>1</v>
      </c>
      <c r="E25" s="329">
        <v>1</v>
      </c>
      <c r="F25" s="329">
        <v>1</v>
      </c>
      <c r="G25" s="329">
        <v>1</v>
      </c>
      <c r="H25" s="2"/>
      <c r="I25" s="2"/>
    </row>
    <row r="26" spans="2:14" ht="27.65" customHeight="1" x14ac:dyDescent="0.3">
      <c r="B26" s="327" t="s">
        <v>538</v>
      </c>
      <c r="C26" s="98" t="s">
        <v>529</v>
      </c>
      <c r="D26" s="98">
        <v>0</v>
      </c>
      <c r="E26" s="98">
        <v>0</v>
      </c>
      <c r="F26" s="98">
        <v>0</v>
      </c>
      <c r="G26" s="98">
        <v>0</v>
      </c>
      <c r="H26" s="2"/>
      <c r="I26" s="2"/>
    </row>
    <row r="27" spans="2:14" ht="27.65" customHeight="1" x14ac:dyDescent="0.3">
      <c r="B27" s="216" t="s">
        <v>483</v>
      </c>
      <c r="C27" s="98" t="s">
        <v>537</v>
      </c>
      <c r="D27" s="98">
        <v>0</v>
      </c>
      <c r="E27" s="98">
        <v>0</v>
      </c>
      <c r="F27" s="98">
        <v>0</v>
      </c>
      <c r="G27" s="98">
        <v>0</v>
      </c>
      <c r="H27" s="2"/>
      <c r="I27" s="2"/>
    </row>
    <row r="28" spans="2:14" ht="28.4" customHeight="1" x14ac:dyDescent="0.3">
      <c r="B28" s="327" t="s">
        <v>243</v>
      </c>
      <c r="C28" s="98" t="s">
        <v>529</v>
      </c>
      <c r="D28" s="330">
        <f>SUM(D24,D26)</f>
        <v>4634525</v>
      </c>
      <c r="E28" s="330">
        <f>SUM(E24,E26)</f>
        <v>4493584</v>
      </c>
      <c r="F28" s="330">
        <f>SUM(F24,F26)</f>
        <v>5543099</v>
      </c>
      <c r="G28" s="330">
        <f>SUM(G24,G26)</f>
        <v>6096868.5199999996</v>
      </c>
      <c r="H28" s="2"/>
      <c r="I28" s="2"/>
    </row>
    <row r="29" spans="2:14" ht="28.4" customHeight="1" x14ac:dyDescent="0.3">
      <c r="B29" s="236"/>
      <c r="C29" s="98"/>
      <c r="D29" s="140"/>
      <c r="E29" s="140"/>
      <c r="F29" s="140"/>
      <c r="G29" s="140"/>
      <c r="H29" s="2"/>
      <c r="I29" s="2"/>
    </row>
    <row r="30" spans="2:14" ht="22.65" customHeight="1" x14ac:dyDescent="0.3">
      <c r="D30" s="217"/>
      <c r="E30" s="217"/>
      <c r="H30" s="2"/>
      <c r="I30" s="2"/>
    </row>
    <row r="31" spans="2:14" x14ac:dyDescent="0.3">
      <c r="C31" s="223" t="s">
        <v>508</v>
      </c>
      <c r="D31" s="231" t="s">
        <v>507</v>
      </c>
      <c r="E31" s="231" t="s">
        <v>113</v>
      </c>
      <c r="F31" s="231" t="s">
        <v>112</v>
      </c>
      <c r="G31" s="231" t="s">
        <v>111</v>
      </c>
      <c r="H31" s="2"/>
      <c r="I31" s="2"/>
    </row>
    <row r="32" spans="2:14" x14ac:dyDescent="0.3">
      <c r="B32" s="443" t="s">
        <v>535</v>
      </c>
      <c r="C32" s="443"/>
      <c r="D32" s="443"/>
      <c r="E32" s="443"/>
      <c r="F32" s="443"/>
      <c r="G32" s="443"/>
      <c r="H32" s="443"/>
      <c r="I32" s="443"/>
      <c r="J32" s="443"/>
      <c r="K32" s="443"/>
      <c r="L32" s="443"/>
      <c r="M32" s="443"/>
      <c r="N32" s="443"/>
    </row>
    <row r="33" spans="2:14" x14ac:dyDescent="0.3">
      <c r="B33" s="443"/>
      <c r="C33" s="443"/>
      <c r="D33" s="443"/>
      <c r="E33" s="443"/>
      <c r="F33" s="443"/>
      <c r="G33" s="443"/>
      <c r="H33" s="443"/>
      <c r="I33" s="443"/>
      <c r="J33" s="443"/>
      <c r="K33" s="443"/>
      <c r="L33" s="443"/>
      <c r="M33" s="443"/>
      <c r="N33" s="443"/>
    </row>
    <row r="34" spans="2:14" x14ac:dyDescent="0.3">
      <c r="B34" s="450" t="s">
        <v>536</v>
      </c>
      <c r="C34" s="450"/>
      <c r="D34" s="450"/>
      <c r="E34" s="450"/>
      <c r="F34" s="450"/>
      <c r="G34" s="450"/>
      <c r="H34" s="450"/>
      <c r="I34" s="450"/>
      <c r="J34" s="450"/>
      <c r="K34" s="450"/>
      <c r="L34" s="450"/>
      <c r="M34" s="450"/>
      <c r="N34" s="450"/>
    </row>
    <row r="35" spans="2:14" x14ac:dyDescent="0.3">
      <c r="B35" s="236" t="s">
        <v>535</v>
      </c>
      <c r="C35" s="98" t="s">
        <v>529</v>
      </c>
      <c r="D35" s="235">
        <f>+D24</f>
        <v>4634525</v>
      </c>
      <c r="E35" s="235">
        <f>+E24</f>
        <v>4493584</v>
      </c>
      <c r="F35" s="235">
        <f>+F24</f>
        <v>5543099</v>
      </c>
      <c r="G35" s="235">
        <f>+G24</f>
        <v>6096868.5199999996</v>
      </c>
      <c r="H35" s="2"/>
      <c r="I35" s="2"/>
    </row>
    <row r="36" spans="2:14" x14ac:dyDescent="0.3">
      <c r="C36" s="98"/>
      <c r="D36" s="217"/>
      <c r="E36" s="217"/>
      <c r="H36" s="2"/>
      <c r="I36" s="2"/>
    </row>
    <row r="37" spans="2:14" x14ac:dyDescent="0.3">
      <c r="B37" s="450" t="s">
        <v>534</v>
      </c>
      <c r="C37" s="450"/>
      <c r="D37" s="450"/>
      <c r="E37" s="450"/>
      <c r="F37" s="450"/>
      <c r="G37" s="450"/>
      <c r="H37" s="450"/>
      <c r="I37" s="450"/>
      <c r="J37" s="450"/>
      <c r="K37" s="450"/>
      <c r="L37" s="450"/>
      <c r="M37" s="450"/>
      <c r="N37" s="450"/>
    </row>
    <row r="38" spans="2:14" ht="28.4" customHeight="1" x14ac:dyDescent="0.3">
      <c r="B38" s="332" t="s">
        <v>352</v>
      </c>
      <c r="C38" s="98" t="s">
        <v>529</v>
      </c>
      <c r="D38" s="328">
        <v>2891723</v>
      </c>
      <c r="E38" s="328">
        <v>2736332</v>
      </c>
      <c r="F38" s="328">
        <v>3729355</v>
      </c>
      <c r="G38" s="328">
        <v>4179192</v>
      </c>
      <c r="H38" s="2"/>
      <c r="I38" s="2"/>
    </row>
    <row r="39" spans="2:14" ht="28.4" customHeight="1" x14ac:dyDescent="0.3">
      <c r="B39" s="332" t="s">
        <v>348</v>
      </c>
      <c r="C39" s="98" t="s">
        <v>529</v>
      </c>
      <c r="D39" s="328">
        <v>1646162</v>
      </c>
      <c r="E39" s="328">
        <v>1663818</v>
      </c>
      <c r="F39" s="328">
        <v>1673418</v>
      </c>
      <c r="G39" s="328">
        <v>1725908.3599999999</v>
      </c>
      <c r="H39" s="2"/>
      <c r="I39" s="2"/>
    </row>
    <row r="40" spans="2:14" ht="28.4" customHeight="1" x14ac:dyDescent="0.3">
      <c r="B40" s="332" t="s">
        <v>346</v>
      </c>
      <c r="C40" s="98" t="s">
        <v>529</v>
      </c>
      <c r="D40" s="328">
        <v>74810</v>
      </c>
      <c r="E40" s="328">
        <v>74320</v>
      </c>
      <c r="F40" s="328">
        <v>77356</v>
      </c>
      <c r="G40" s="328">
        <v>87694</v>
      </c>
      <c r="H40" s="2"/>
      <c r="I40" s="2"/>
    </row>
    <row r="41" spans="2:14" ht="28.4" customHeight="1" x14ac:dyDescent="0.3">
      <c r="B41" s="332" t="s">
        <v>1125</v>
      </c>
      <c r="C41" s="98" t="s">
        <v>529</v>
      </c>
      <c r="D41" s="328">
        <f>SUM(D38:D40)</f>
        <v>4612695</v>
      </c>
      <c r="E41" s="328">
        <f>SUM(E38:E40)</f>
        <v>4474470</v>
      </c>
      <c r="F41" s="328">
        <f>SUM(F38:F40)</f>
        <v>5480129</v>
      </c>
      <c r="G41" s="328">
        <f>SUM(G38:G40)</f>
        <v>5992794.3599999994</v>
      </c>
      <c r="H41" s="2"/>
      <c r="I41" s="2"/>
    </row>
    <row r="42" spans="2:14" x14ac:dyDescent="0.3">
      <c r="B42" s="333"/>
      <c r="C42" s="98"/>
      <c r="D42" s="98"/>
      <c r="E42" s="98"/>
      <c r="F42" s="98"/>
      <c r="G42" s="98"/>
      <c r="H42" s="2"/>
      <c r="I42" s="2"/>
    </row>
    <row r="43" spans="2:14" ht="28.4" customHeight="1" x14ac:dyDescent="0.3">
      <c r="B43" s="332" t="s">
        <v>533</v>
      </c>
      <c r="C43" s="331" t="s">
        <v>529</v>
      </c>
      <c r="D43" s="98" t="s">
        <v>523</v>
      </c>
      <c r="E43" s="98" t="s">
        <v>523</v>
      </c>
      <c r="F43" s="328">
        <v>24750</v>
      </c>
      <c r="G43" s="328">
        <v>22895.16</v>
      </c>
      <c r="H43" s="2"/>
      <c r="I43" s="2"/>
    </row>
    <row r="44" spans="2:14" ht="28.4" customHeight="1" x14ac:dyDescent="0.3">
      <c r="B44" s="332" t="s">
        <v>532</v>
      </c>
      <c r="C44" s="331" t="s">
        <v>529</v>
      </c>
      <c r="D44" s="328">
        <v>16437</v>
      </c>
      <c r="E44" s="328">
        <v>12467</v>
      </c>
      <c r="F44" s="328">
        <v>7008</v>
      </c>
      <c r="G44" s="328">
        <v>6718</v>
      </c>
      <c r="H44" s="2"/>
      <c r="I44" s="2"/>
    </row>
    <row r="45" spans="2:14" ht="28.4" customHeight="1" x14ac:dyDescent="0.3">
      <c r="B45" s="332" t="s">
        <v>531</v>
      </c>
      <c r="C45" s="331" t="s">
        <v>529</v>
      </c>
      <c r="D45" s="328">
        <v>5393</v>
      </c>
      <c r="E45" s="328">
        <v>6647</v>
      </c>
      <c r="F45" s="328">
        <v>31212</v>
      </c>
      <c r="G45" s="328">
        <v>74461</v>
      </c>
      <c r="H45" s="2"/>
      <c r="I45" s="2"/>
    </row>
    <row r="46" spans="2:14" ht="28.4" customHeight="1" x14ac:dyDescent="0.3">
      <c r="B46" s="332" t="s">
        <v>530</v>
      </c>
      <c r="C46" s="331" t="s">
        <v>529</v>
      </c>
      <c r="D46" s="328">
        <f>SUM(D43:D45)</f>
        <v>21830</v>
      </c>
      <c r="E46" s="328">
        <f>SUM(E43:E45)</f>
        <v>19114</v>
      </c>
      <c r="F46" s="328">
        <f>SUM(F43:F45)</f>
        <v>62970</v>
      </c>
      <c r="G46" s="328">
        <f>SUM(G43:G45)</f>
        <v>104074.16</v>
      </c>
      <c r="H46" s="2"/>
      <c r="I46" s="2"/>
    </row>
    <row r="47" spans="2:14" x14ac:dyDescent="0.3">
      <c r="C47" s="217"/>
      <c r="D47" s="217"/>
      <c r="E47" s="217"/>
      <c r="H47" s="2"/>
      <c r="I47" s="2"/>
    </row>
    <row r="48" spans="2:14" x14ac:dyDescent="0.3">
      <c r="D48" s="217"/>
      <c r="E48" s="217"/>
      <c r="H48" s="2"/>
      <c r="I48" s="2"/>
    </row>
    <row r="49" spans="2:14" x14ac:dyDescent="0.3">
      <c r="C49" s="224" t="s">
        <v>508</v>
      </c>
      <c r="D49" s="231" t="s">
        <v>507</v>
      </c>
      <c r="E49" s="231" t="s">
        <v>113</v>
      </c>
      <c r="F49" s="231" t="s">
        <v>112</v>
      </c>
      <c r="G49" s="231" t="s">
        <v>111</v>
      </c>
      <c r="H49" s="2"/>
      <c r="I49" s="2"/>
    </row>
    <row r="50" spans="2:14" x14ac:dyDescent="0.3">
      <c r="B50" s="443" t="s">
        <v>528</v>
      </c>
      <c r="C50" s="443"/>
      <c r="D50" s="443"/>
      <c r="E50" s="443"/>
      <c r="F50" s="443"/>
      <c r="G50" s="443"/>
      <c r="H50" s="443"/>
      <c r="I50" s="443"/>
      <c r="J50" s="443"/>
      <c r="K50" s="443"/>
      <c r="L50" s="443"/>
      <c r="M50" s="443"/>
      <c r="N50" s="443"/>
    </row>
    <row r="51" spans="2:14" x14ac:dyDescent="0.3">
      <c r="B51" s="443"/>
      <c r="C51" s="443"/>
      <c r="D51" s="443"/>
      <c r="E51" s="443"/>
      <c r="F51" s="443"/>
      <c r="G51" s="443"/>
      <c r="H51" s="443"/>
      <c r="I51" s="443"/>
      <c r="J51" s="443"/>
      <c r="K51" s="443"/>
      <c r="L51" s="443"/>
      <c r="M51" s="443"/>
      <c r="N51" s="443"/>
    </row>
    <row r="52" spans="2:14" x14ac:dyDescent="0.3">
      <c r="B52" s="450" t="s">
        <v>527</v>
      </c>
      <c r="C52" s="450"/>
      <c r="D52" s="450"/>
      <c r="E52" s="450"/>
      <c r="F52" s="450"/>
      <c r="G52" s="450"/>
      <c r="H52" s="450"/>
      <c r="I52" s="450"/>
      <c r="J52" s="450"/>
      <c r="K52" s="450"/>
      <c r="L52" s="450"/>
      <c r="M52" s="450"/>
      <c r="N52" s="450"/>
    </row>
    <row r="53" spans="2:14" ht="28.4" customHeight="1" x14ac:dyDescent="0.3">
      <c r="B53" s="236" t="s">
        <v>238</v>
      </c>
      <c r="C53" s="98" t="s">
        <v>522</v>
      </c>
      <c r="D53" s="235">
        <f>SUM(D61,D65)</f>
        <v>97422</v>
      </c>
      <c r="E53" s="235">
        <f>SUM(E61,E65)</f>
        <v>138002</v>
      </c>
      <c r="F53" s="235">
        <f>SUM(F61,F65)</f>
        <v>176447</v>
      </c>
      <c r="G53" s="235">
        <f>SUM(G61,G65)</f>
        <v>165295</v>
      </c>
      <c r="H53" s="2"/>
      <c r="I53" s="2"/>
    </row>
    <row r="54" spans="2:14" ht="28.4" customHeight="1" x14ac:dyDescent="0.3">
      <c r="B54" s="236" t="s">
        <v>526</v>
      </c>
      <c r="C54" s="98" t="s">
        <v>522</v>
      </c>
      <c r="D54" s="235">
        <f>SUM(D64,D66)</f>
        <v>36268</v>
      </c>
      <c r="E54" s="235">
        <f>SUM(E64,E66)</f>
        <v>21906</v>
      </c>
      <c r="F54" s="235">
        <f>SUM(F64,F66)</f>
        <v>43878.6</v>
      </c>
      <c r="G54" s="235">
        <f>SUM(G64,G66)</f>
        <v>38963</v>
      </c>
      <c r="H54" s="2"/>
      <c r="I54" s="2"/>
    </row>
    <row r="55" spans="2:14" ht="28.4" customHeight="1" x14ac:dyDescent="0.3">
      <c r="B55" s="236" t="s">
        <v>243</v>
      </c>
      <c r="C55" s="98" t="s">
        <v>522</v>
      </c>
      <c r="D55" s="235">
        <f>SUM(D53:D54)</f>
        <v>133690</v>
      </c>
      <c r="E55" s="235">
        <f>SUM(E53:E54)</f>
        <v>159908</v>
      </c>
      <c r="F55" s="235">
        <f>SUM(F53:F54)</f>
        <v>220325.6</v>
      </c>
      <c r="G55" s="235">
        <f>SUM(G53:G54)</f>
        <v>204258</v>
      </c>
      <c r="H55" s="2"/>
      <c r="I55" s="2"/>
    </row>
    <row r="56" spans="2:14" x14ac:dyDescent="0.3">
      <c r="D56" s="217"/>
      <c r="E56" s="217"/>
      <c r="H56" s="2"/>
      <c r="I56" s="2"/>
    </row>
    <row r="57" spans="2:14" x14ac:dyDescent="0.3">
      <c r="B57" s="450" t="s">
        <v>525</v>
      </c>
      <c r="C57" s="450"/>
      <c r="D57" s="450"/>
      <c r="E57" s="450"/>
      <c r="F57" s="450"/>
      <c r="G57" s="450"/>
      <c r="H57" s="450"/>
      <c r="I57" s="450"/>
      <c r="J57" s="450"/>
      <c r="K57" s="450"/>
      <c r="L57" s="450"/>
      <c r="M57" s="450"/>
      <c r="N57" s="450"/>
    </row>
    <row r="58" spans="2:14" ht="28.4" customHeight="1" x14ac:dyDescent="0.3">
      <c r="B58" s="236" t="s">
        <v>352</v>
      </c>
      <c r="C58" s="98" t="s">
        <v>522</v>
      </c>
      <c r="D58" s="235">
        <v>65924</v>
      </c>
      <c r="E58" s="235">
        <v>112242</v>
      </c>
      <c r="F58" s="235">
        <v>154488</v>
      </c>
      <c r="G58" s="235">
        <v>143130</v>
      </c>
      <c r="H58" s="2"/>
      <c r="I58" s="2"/>
    </row>
    <row r="59" spans="2:14" ht="28.4" customHeight="1" x14ac:dyDescent="0.3">
      <c r="B59" s="236" t="s">
        <v>348</v>
      </c>
      <c r="C59" s="98" t="s">
        <v>522</v>
      </c>
      <c r="D59" s="235">
        <v>11035</v>
      </c>
      <c r="E59" s="235">
        <v>10264</v>
      </c>
      <c r="F59" s="235">
        <v>14609</v>
      </c>
      <c r="G59" s="235">
        <v>19673</v>
      </c>
      <c r="H59" s="2"/>
      <c r="I59" s="2"/>
    </row>
    <row r="60" spans="2:14" ht="28.4" customHeight="1" x14ac:dyDescent="0.3">
      <c r="B60" s="236" t="s">
        <v>346</v>
      </c>
      <c r="C60" s="98" t="s">
        <v>522</v>
      </c>
      <c r="D60" s="235">
        <v>0</v>
      </c>
      <c r="E60" s="235">
        <v>0</v>
      </c>
      <c r="F60" s="235">
        <v>0</v>
      </c>
      <c r="G60" s="235">
        <v>0</v>
      </c>
      <c r="H60" s="2"/>
      <c r="I60" s="2"/>
    </row>
    <row r="61" spans="2:14" ht="28.4" customHeight="1" x14ac:dyDescent="0.3">
      <c r="B61" s="236" t="s">
        <v>243</v>
      </c>
      <c r="C61" s="98" t="s">
        <v>522</v>
      </c>
      <c r="D61" s="235">
        <f>SUM(D58:D60)</f>
        <v>76959</v>
      </c>
      <c r="E61" s="235">
        <f>SUM(E58:E60)</f>
        <v>122506</v>
      </c>
      <c r="F61" s="235">
        <f>SUM(F58:F60)</f>
        <v>169097</v>
      </c>
      <c r="G61" s="235">
        <f>SUM(G58:G60)</f>
        <v>162803</v>
      </c>
      <c r="H61" s="2"/>
      <c r="I61" s="2"/>
    </row>
    <row r="62" spans="2:14" x14ac:dyDescent="0.3">
      <c r="D62" s="217"/>
      <c r="E62" s="217"/>
      <c r="H62" s="2"/>
      <c r="I62" s="2"/>
    </row>
    <row r="63" spans="2:14" x14ac:dyDescent="0.3">
      <c r="B63" s="450" t="s">
        <v>524</v>
      </c>
      <c r="C63" s="450"/>
      <c r="D63" s="450"/>
      <c r="E63" s="450"/>
      <c r="F63" s="450"/>
      <c r="G63" s="450"/>
      <c r="H63" s="450"/>
      <c r="I63" s="450"/>
      <c r="J63" s="450"/>
      <c r="K63" s="450"/>
      <c r="L63" s="450"/>
      <c r="M63" s="450"/>
      <c r="N63" s="450"/>
    </row>
    <row r="64" spans="2:14" ht="28.4" customHeight="1" x14ac:dyDescent="0.3">
      <c r="B64" s="236" t="s">
        <v>352</v>
      </c>
      <c r="C64" s="98" t="s">
        <v>522</v>
      </c>
      <c r="D64" s="217" t="s">
        <v>523</v>
      </c>
      <c r="E64" s="217" t="s">
        <v>523</v>
      </c>
      <c r="F64" s="235">
        <v>26536</v>
      </c>
      <c r="G64" s="235">
        <v>20531</v>
      </c>
      <c r="H64" s="2"/>
      <c r="I64" s="2"/>
    </row>
    <row r="65" spans="2:9" ht="28.4" customHeight="1" x14ac:dyDescent="0.3">
      <c r="B65" s="236" t="s">
        <v>350</v>
      </c>
      <c r="C65" s="98" t="s">
        <v>522</v>
      </c>
      <c r="D65" s="235">
        <v>20463</v>
      </c>
      <c r="E65" s="235">
        <v>15496</v>
      </c>
      <c r="F65" s="235">
        <v>7350</v>
      </c>
      <c r="G65" s="235">
        <v>2492</v>
      </c>
      <c r="H65" s="2"/>
      <c r="I65" s="2"/>
    </row>
    <row r="66" spans="2:9" ht="28.4" customHeight="1" x14ac:dyDescent="0.3">
      <c r="B66" s="236" t="s">
        <v>346</v>
      </c>
      <c r="C66" s="98" t="s">
        <v>522</v>
      </c>
      <c r="D66" s="235">
        <v>36268</v>
      </c>
      <c r="E66" s="235">
        <v>21906</v>
      </c>
      <c r="F66" s="235">
        <v>17342.599999999999</v>
      </c>
      <c r="G66" s="235">
        <v>18432</v>
      </c>
      <c r="H66" s="2"/>
      <c r="I66" s="2"/>
    </row>
    <row r="67" spans="2:9" ht="28.4" customHeight="1" x14ac:dyDescent="0.3">
      <c r="B67" s="236" t="s">
        <v>243</v>
      </c>
      <c r="C67" s="98" t="s">
        <v>522</v>
      </c>
      <c r="D67" s="235">
        <f>SUM(D64:D66)</f>
        <v>56731</v>
      </c>
      <c r="E67" s="235">
        <f>SUM(E64:E66)</f>
        <v>37402</v>
      </c>
      <c r="F67" s="235">
        <f>SUM(F64:F66)</f>
        <v>51228.6</v>
      </c>
      <c r="G67" s="235">
        <f>SUM(G64:G66)</f>
        <v>41455</v>
      </c>
      <c r="H67" s="2"/>
      <c r="I67" s="2"/>
    </row>
    <row r="68" spans="2:9" x14ac:dyDescent="0.3">
      <c r="D68" s="217"/>
      <c r="E68" s="217"/>
      <c r="H68" s="2"/>
      <c r="I68" s="2"/>
    </row>
    <row r="69" spans="2:9" x14ac:dyDescent="0.3">
      <c r="D69" s="217"/>
      <c r="E69" s="217"/>
      <c r="H69" s="2"/>
      <c r="I69" s="2"/>
    </row>
    <row r="70" spans="2:9" x14ac:dyDescent="0.3">
      <c r="D70" s="217"/>
      <c r="E70" s="217"/>
      <c r="H70" s="2"/>
      <c r="I70" s="2"/>
    </row>
    <row r="71" spans="2:9" x14ac:dyDescent="0.3">
      <c r="D71" s="217"/>
      <c r="E71" s="217"/>
      <c r="H71" s="2"/>
      <c r="I71" s="2"/>
    </row>
  </sheetData>
  <mergeCells count="13">
    <mergeCell ref="B14:G14"/>
    <mergeCell ref="B6:G7"/>
    <mergeCell ref="H6:N7"/>
    <mergeCell ref="B8:G8"/>
    <mergeCell ref="B52:N52"/>
    <mergeCell ref="B63:N63"/>
    <mergeCell ref="B21:N22"/>
    <mergeCell ref="B23:N23"/>
    <mergeCell ref="B32:N33"/>
    <mergeCell ref="B34:N34"/>
    <mergeCell ref="B37:N37"/>
    <mergeCell ref="B50:N51"/>
    <mergeCell ref="B57:N57"/>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5C510-D335-4136-90BA-05B8DC23F918}">
  <sheetPr>
    <tabColor rgb="FF92D050"/>
  </sheetPr>
  <dimension ref="B2:P58"/>
  <sheetViews>
    <sheetView showGridLines="0" topLeftCell="A35" zoomScaleNormal="100" workbookViewId="0">
      <selection activeCell="B40" sqref="B40:P59"/>
    </sheetView>
  </sheetViews>
  <sheetFormatPr baseColWidth="10" defaultColWidth="10.90625" defaultRowHeight="14" x14ac:dyDescent="0.3"/>
  <cols>
    <col min="1" max="1" width="10.90625" style="2"/>
    <col min="2" max="2" width="60.08984375" style="2" customWidth="1"/>
    <col min="3" max="3" width="13.54296875" style="2" customWidth="1"/>
    <col min="4" max="4" width="14.08984375" style="2" customWidth="1"/>
    <col min="5" max="6" width="16.08984375" style="2" customWidth="1"/>
    <col min="7" max="7" width="13.453125" style="2" customWidth="1"/>
    <col min="8" max="9" width="16.08984375" style="2" customWidth="1"/>
    <col min="10" max="16384" width="10.90625" style="2"/>
  </cols>
  <sheetData>
    <row r="2" spans="2:16" ht="15.5" x14ac:dyDescent="0.35">
      <c r="D2" s="97"/>
      <c r="E2" s="97"/>
    </row>
    <row r="4" spans="2:16" x14ac:dyDescent="0.3">
      <c r="F4" s="217"/>
      <c r="G4" s="217"/>
      <c r="H4" s="217"/>
      <c r="I4" s="217"/>
    </row>
    <row r="5" spans="2:16" x14ac:dyDescent="0.3">
      <c r="C5" s="223" t="s">
        <v>508</v>
      </c>
      <c r="D5" s="231" t="s">
        <v>507</v>
      </c>
      <c r="E5" s="231" t="s">
        <v>113</v>
      </c>
      <c r="F5" s="231" t="s">
        <v>112</v>
      </c>
      <c r="G5" s="231" t="s">
        <v>111</v>
      </c>
    </row>
    <row r="6" spans="2:16" ht="14.4" customHeight="1" x14ac:dyDescent="0.3">
      <c r="B6" s="443" t="s">
        <v>580</v>
      </c>
      <c r="C6" s="443"/>
      <c r="D6" s="443"/>
      <c r="E6" s="443"/>
      <c r="F6" s="443"/>
      <c r="G6" s="443"/>
      <c r="H6" s="466"/>
      <c r="I6" s="466"/>
      <c r="J6" s="466"/>
      <c r="K6" s="466"/>
      <c r="L6" s="466"/>
      <c r="M6" s="466"/>
      <c r="N6" s="466"/>
      <c r="O6" s="466"/>
      <c r="P6" s="466"/>
    </row>
    <row r="7" spans="2:16" x14ac:dyDescent="0.3">
      <c r="B7" s="443"/>
      <c r="C7" s="443"/>
      <c r="D7" s="443"/>
      <c r="E7" s="443"/>
      <c r="F7" s="443"/>
      <c r="G7" s="443"/>
      <c r="H7" s="466"/>
      <c r="I7" s="466"/>
      <c r="J7" s="466"/>
      <c r="K7" s="466"/>
      <c r="L7" s="466"/>
      <c r="M7" s="466"/>
      <c r="N7" s="466"/>
      <c r="O7" s="466"/>
      <c r="P7" s="466"/>
    </row>
    <row r="8" spans="2:16" ht="28.5" customHeight="1" x14ac:dyDescent="0.3">
      <c r="B8" s="244" t="s">
        <v>579</v>
      </c>
      <c r="C8" s="335" t="s">
        <v>541</v>
      </c>
      <c r="D8" s="511">
        <f>SUM(D9:D10)</f>
        <v>330.34798999999998</v>
      </c>
      <c r="E8" s="511">
        <f>SUM(E9:E10)</f>
        <v>458.56337436000001</v>
      </c>
      <c r="F8" s="511">
        <f>SUM(F9:F10)</f>
        <v>631.821113352</v>
      </c>
      <c r="G8" s="511">
        <f>SUM(G9:G10)</f>
        <v>518.33122853999998</v>
      </c>
    </row>
    <row r="9" spans="2:16" ht="28.5" customHeight="1" x14ac:dyDescent="0.3">
      <c r="B9" s="337" t="s">
        <v>578</v>
      </c>
      <c r="C9" s="336" t="s">
        <v>541</v>
      </c>
      <c r="D9" s="512">
        <f>SUM(Consumo!D67)*2.471/1000</f>
        <v>140.182301</v>
      </c>
      <c r="E9" s="512">
        <f>SUM(Consumo!E67)*2.86767/1000</f>
        <v>107.25659333999999</v>
      </c>
      <c r="F9" s="512">
        <f>SUM(Consumo!F67)*2.86767/1000</f>
        <v>146.90671936199999</v>
      </c>
      <c r="G9" s="512">
        <f>SUM(Consumo!G67)*2.53763/1000</f>
        <v>105.19745165</v>
      </c>
    </row>
    <row r="10" spans="2:16" ht="28.5" customHeight="1" x14ac:dyDescent="0.3">
      <c r="B10" s="337" t="s">
        <v>577</v>
      </c>
      <c r="C10" s="336" t="s">
        <v>541</v>
      </c>
      <c r="D10" s="512">
        <f>SUM(Consumo!D61)*2.471/1000</f>
        <v>190.16568900000001</v>
      </c>
      <c r="E10" s="512">
        <f>SUM(Consumo!E61)*2.86767/1000</f>
        <v>351.30678102000002</v>
      </c>
      <c r="F10" s="512">
        <f>SUM(Consumo!F61)*2.86767/1000</f>
        <v>484.91439399000001</v>
      </c>
      <c r="G10" s="512">
        <f>SUM(Consumo!G61)*2.53763/1000</f>
        <v>413.13377689000004</v>
      </c>
    </row>
    <row r="11" spans="2:16" ht="28.5" customHeight="1" x14ac:dyDescent="0.3">
      <c r="B11" s="227" t="s">
        <v>576</v>
      </c>
      <c r="C11" s="146" t="s">
        <v>541</v>
      </c>
      <c r="D11" s="513">
        <v>0</v>
      </c>
      <c r="E11" s="513">
        <v>0</v>
      </c>
      <c r="F11" s="513">
        <v>0</v>
      </c>
      <c r="G11" s="513">
        <v>0</v>
      </c>
    </row>
    <row r="12" spans="2:16" ht="28.5" customHeight="1" x14ac:dyDescent="0.3">
      <c r="B12" s="227" t="s">
        <v>575</v>
      </c>
      <c r="C12" s="146" t="s">
        <v>541</v>
      </c>
      <c r="D12" s="513">
        <v>0</v>
      </c>
      <c r="E12" s="513">
        <v>0</v>
      </c>
      <c r="F12" s="513">
        <v>0</v>
      </c>
      <c r="G12" s="513">
        <v>0</v>
      </c>
    </row>
    <row r="13" spans="2:16" ht="28.5" customHeight="1" x14ac:dyDescent="0.3">
      <c r="B13" s="227" t="s">
        <v>574</v>
      </c>
      <c r="C13" s="146" t="s">
        <v>541</v>
      </c>
      <c r="D13" s="513">
        <f>SUM(D31)</f>
        <v>0</v>
      </c>
      <c r="E13" s="513">
        <f>SUM(E31)</f>
        <v>1968.1299999999999</v>
      </c>
      <c r="F13" s="513">
        <f>SUM(F31)</f>
        <v>986.69</v>
      </c>
      <c r="G13" s="513">
        <f>SUM(G31)</f>
        <v>3433.681</v>
      </c>
    </row>
    <row r="14" spans="2:16" ht="28.5" customHeight="1" x14ac:dyDescent="0.3">
      <c r="B14" s="227" t="s">
        <v>563</v>
      </c>
      <c r="C14" s="146" t="s">
        <v>541</v>
      </c>
      <c r="D14" s="514">
        <f>SUM(D9:D13)</f>
        <v>330.34798999999998</v>
      </c>
      <c r="E14" s="514">
        <f>SUM(E9:E13)</f>
        <v>2426.6933743599998</v>
      </c>
      <c r="F14" s="514">
        <f>SUM(F9:F13)</f>
        <v>1618.5111133519999</v>
      </c>
      <c r="G14" s="514">
        <f>SUM(G9:G13)</f>
        <v>3952.0122285400003</v>
      </c>
    </row>
    <row r="15" spans="2:16" x14ac:dyDescent="0.3">
      <c r="B15" s="443" t="s">
        <v>757</v>
      </c>
      <c r="C15" s="443"/>
      <c r="D15" s="443"/>
      <c r="E15" s="443"/>
      <c r="F15" s="443"/>
      <c r="G15" s="243"/>
      <c r="H15" s="466"/>
      <c r="I15" s="466"/>
      <c r="J15" s="466"/>
      <c r="K15" s="466"/>
      <c r="L15" s="466"/>
      <c r="M15" s="466"/>
      <c r="N15" s="466"/>
      <c r="O15" s="466"/>
      <c r="P15" s="466"/>
    </row>
    <row r="16" spans="2:16" x14ac:dyDescent="0.3">
      <c r="B16" s="443"/>
      <c r="C16" s="443"/>
      <c r="D16" s="443"/>
      <c r="E16" s="443"/>
      <c r="F16" s="443"/>
      <c r="G16" s="243"/>
      <c r="H16" s="466"/>
      <c r="I16" s="466"/>
      <c r="J16" s="466"/>
      <c r="K16" s="466"/>
      <c r="L16" s="466"/>
      <c r="M16" s="466"/>
      <c r="N16" s="466"/>
      <c r="O16" s="466"/>
      <c r="P16" s="466"/>
    </row>
    <row r="17" spans="2:16" ht="28.5" customHeight="1" x14ac:dyDescent="0.3">
      <c r="B17" s="227" t="s">
        <v>505</v>
      </c>
      <c r="C17" s="146" t="s">
        <v>541</v>
      </c>
      <c r="D17" s="515">
        <v>4.9000000000000004</v>
      </c>
      <c r="E17" s="515">
        <v>7.3120000000000003</v>
      </c>
      <c r="F17" s="515">
        <v>6.5949999999999998</v>
      </c>
      <c r="G17" s="515">
        <v>37.451999999999998</v>
      </c>
    </row>
    <row r="18" spans="2:16" ht="28.5" customHeight="1" x14ac:dyDescent="0.3">
      <c r="B18" s="227" t="s">
        <v>573</v>
      </c>
      <c r="C18" s="146" t="s">
        <v>541</v>
      </c>
      <c r="D18" s="516">
        <f>169.858+28.012</f>
        <v>197.87</v>
      </c>
      <c r="E18" s="516">
        <f>322.601+35.944</f>
        <v>358.54500000000002</v>
      </c>
      <c r="F18" s="516">
        <f>443.01+35.303</f>
        <v>478.31299999999999</v>
      </c>
      <c r="G18" s="516">
        <v>413.13369999999998</v>
      </c>
    </row>
    <row r="19" spans="2:16" ht="28.5" customHeight="1" x14ac:dyDescent="0.3">
      <c r="B19" s="227" t="s">
        <v>572</v>
      </c>
      <c r="C19" s="146" t="s">
        <v>541</v>
      </c>
      <c r="D19" s="516">
        <v>204.78</v>
      </c>
      <c r="E19" s="516">
        <v>498.73</v>
      </c>
      <c r="F19" s="516">
        <v>151</v>
      </c>
      <c r="G19" s="516">
        <v>710</v>
      </c>
    </row>
    <row r="20" spans="2:16" ht="28.5" customHeight="1" x14ac:dyDescent="0.3">
      <c r="B20" s="227" t="s">
        <v>571</v>
      </c>
      <c r="C20" s="146" t="s">
        <v>541</v>
      </c>
      <c r="D20" s="516">
        <f>525/12*9</f>
        <v>393.75</v>
      </c>
      <c r="E20" s="516">
        <f>525/12*3</f>
        <v>131.25</v>
      </c>
      <c r="F20" s="516">
        <f>775/12*9</f>
        <v>581.25</v>
      </c>
      <c r="G20" s="516">
        <f>775/12*3</f>
        <v>193.75</v>
      </c>
    </row>
    <row r="21" spans="2:16" ht="28.5" customHeight="1" x14ac:dyDescent="0.3">
      <c r="B21" s="227" t="s">
        <v>563</v>
      </c>
      <c r="C21" s="146" t="s">
        <v>541</v>
      </c>
      <c r="D21" s="516">
        <f>SUM(D17,D18,D19,-D20)</f>
        <v>13.800000000000011</v>
      </c>
      <c r="E21" s="516">
        <f>SUM(E17,E18,E19,-E20)</f>
        <v>733.33699999999999</v>
      </c>
      <c r="F21" s="516">
        <f>SUM(F17,F18,F19,-F20)</f>
        <v>54.658000000000015</v>
      </c>
      <c r="G21" s="516">
        <f>SUM(G17,G18,G19,-G20)</f>
        <v>966.83570000000009</v>
      </c>
    </row>
    <row r="22" spans="2:16" ht="28.5" customHeight="1" x14ac:dyDescent="0.3">
      <c r="B22" s="227"/>
      <c r="C22" s="146"/>
      <c r="D22" s="338"/>
      <c r="E22" s="338"/>
      <c r="F22" s="338"/>
      <c r="G22" s="338"/>
    </row>
    <row r="23" spans="2:16" ht="28.5" customHeight="1" x14ac:dyDescent="0.3">
      <c r="B23" s="227"/>
      <c r="C23" s="223" t="s">
        <v>508</v>
      </c>
      <c r="D23" s="223" t="s">
        <v>507</v>
      </c>
      <c r="E23" s="223" t="s">
        <v>113</v>
      </c>
      <c r="F23" s="223" t="s">
        <v>112</v>
      </c>
      <c r="G23" s="223" t="s">
        <v>111</v>
      </c>
    </row>
    <row r="24" spans="2:16" x14ac:dyDescent="0.3">
      <c r="B24" s="443" t="s">
        <v>758</v>
      </c>
      <c r="C24" s="443"/>
      <c r="D24" s="443"/>
      <c r="E24" s="443"/>
      <c r="F24" s="443"/>
      <c r="G24" s="243"/>
      <c r="H24" s="466"/>
      <c r="I24" s="466"/>
      <c r="J24" s="466"/>
      <c r="K24" s="466"/>
      <c r="L24" s="466"/>
      <c r="M24" s="466"/>
      <c r="N24" s="466"/>
      <c r="O24" s="466"/>
      <c r="P24" s="466"/>
    </row>
    <row r="25" spans="2:16" x14ac:dyDescent="0.3">
      <c r="B25" s="443" t="s">
        <v>570</v>
      </c>
      <c r="C25" s="443"/>
      <c r="D25" s="443"/>
      <c r="E25" s="443"/>
      <c r="F25" s="443"/>
      <c r="G25" s="243"/>
      <c r="H25" s="466"/>
      <c r="I25" s="466"/>
      <c r="J25" s="466"/>
      <c r="K25" s="466"/>
      <c r="L25" s="466"/>
      <c r="M25" s="466"/>
      <c r="N25" s="466"/>
      <c r="O25" s="466"/>
      <c r="P25" s="466"/>
    </row>
    <row r="26" spans="2:16" x14ac:dyDescent="0.3">
      <c r="B26" s="450" t="s">
        <v>569</v>
      </c>
      <c r="C26" s="450"/>
      <c r="D26" s="450"/>
      <c r="E26" s="450"/>
      <c r="F26" s="450"/>
      <c r="G26" s="450"/>
      <c r="H26" s="65"/>
      <c r="I26" s="65"/>
      <c r="J26" s="65"/>
      <c r="K26" s="65"/>
      <c r="L26" s="65"/>
      <c r="M26" s="65"/>
      <c r="N26" s="65"/>
      <c r="O26" s="65"/>
      <c r="P26" s="65"/>
    </row>
    <row r="27" spans="2:16" ht="28.5" customHeight="1" x14ac:dyDescent="0.3">
      <c r="B27" s="227" t="s">
        <v>568</v>
      </c>
      <c r="C27" s="146" t="s">
        <v>556</v>
      </c>
      <c r="D27" s="512" t="s">
        <v>567</v>
      </c>
      <c r="E27" s="512" t="s">
        <v>567</v>
      </c>
      <c r="F27" s="512" t="s">
        <v>567</v>
      </c>
      <c r="G27" s="513">
        <v>2130.8200000000002</v>
      </c>
    </row>
    <row r="28" spans="2:16" ht="28.5" customHeight="1" x14ac:dyDescent="0.3">
      <c r="B28" s="227" t="s">
        <v>566</v>
      </c>
      <c r="C28" s="146" t="s">
        <v>556</v>
      </c>
      <c r="D28" s="517"/>
      <c r="E28" s="512">
        <v>1949.72</v>
      </c>
      <c r="F28" s="513">
        <v>965.44</v>
      </c>
      <c r="G28" s="518">
        <v>1276</v>
      </c>
    </row>
    <row r="29" spans="2:16" ht="28.5" customHeight="1" x14ac:dyDescent="0.3">
      <c r="B29" s="227" t="s">
        <v>565</v>
      </c>
      <c r="C29" s="146" t="s">
        <v>556</v>
      </c>
      <c r="D29" s="513"/>
      <c r="E29" s="513">
        <v>14.31</v>
      </c>
      <c r="F29" s="513">
        <v>15.85</v>
      </c>
      <c r="G29" s="513">
        <v>16.93</v>
      </c>
    </row>
    <row r="30" spans="2:16" ht="28.5" customHeight="1" x14ac:dyDescent="0.3">
      <c r="B30" s="227" t="s">
        <v>564</v>
      </c>
      <c r="C30" s="146" t="s">
        <v>556</v>
      </c>
      <c r="D30" s="513"/>
      <c r="E30" s="513">
        <v>4.0999999999999996</v>
      </c>
      <c r="F30" s="513">
        <v>5.4</v>
      </c>
      <c r="G30" s="513">
        <v>9.9309999999999992</v>
      </c>
    </row>
    <row r="31" spans="2:16" ht="28.5" customHeight="1" x14ac:dyDescent="0.3">
      <c r="B31" s="227" t="s">
        <v>563</v>
      </c>
      <c r="C31" s="146" t="s">
        <v>556</v>
      </c>
      <c r="D31" s="519">
        <f>SUM(D27:D30)</f>
        <v>0</v>
      </c>
      <c r="E31" s="519">
        <f>SUM(E27:E30)</f>
        <v>1968.1299999999999</v>
      </c>
      <c r="F31" s="519">
        <f>SUM(F27:F30)</f>
        <v>986.69</v>
      </c>
      <c r="G31" s="519">
        <f>SUM(G27:G30)</f>
        <v>3433.681</v>
      </c>
    </row>
    <row r="32" spans="2:16" x14ac:dyDescent="0.3">
      <c r="B32" s="450" t="s">
        <v>562</v>
      </c>
      <c r="C32" s="450"/>
      <c r="D32" s="450"/>
      <c r="E32" s="450"/>
      <c r="F32" s="450"/>
      <c r="G32" s="450"/>
      <c r="H32" s="65"/>
      <c r="I32" s="65"/>
      <c r="J32" s="65"/>
      <c r="K32" s="65"/>
      <c r="L32" s="65"/>
      <c r="M32" s="65"/>
      <c r="N32" s="65"/>
      <c r="O32" s="65"/>
      <c r="P32" s="65"/>
    </row>
    <row r="33" spans="2:16" ht="28.5" customHeight="1" x14ac:dyDescent="0.3">
      <c r="B33" s="227" t="s">
        <v>561</v>
      </c>
      <c r="C33" s="146" t="s">
        <v>556</v>
      </c>
      <c r="D33" s="513">
        <f>20.65+262.77</f>
        <v>283.41999999999996</v>
      </c>
      <c r="E33" s="513">
        <f>93.57+229.12</f>
        <v>322.69</v>
      </c>
      <c r="F33" s="513">
        <f>124.15+279.47</f>
        <v>403.62</v>
      </c>
      <c r="G33" s="513">
        <v>450.98</v>
      </c>
    </row>
    <row r="34" spans="2:16" ht="28.5" customHeight="1" x14ac:dyDescent="0.3">
      <c r="B34" s="227" t="s">
        <v>560</v>
      </c>
      <c r="C34" s="146" t="s">
        <v>556</v>
      </c>
      <c r="D34" s="513">
        <f>3.59+7.43</f>
        <v>11.02</v>
      </c>
      <c r="E34" s="513">
        <f>3.38+7.67</f>
        <v>11.05</v>
      </c>
      <c r="F34" s="513">
        <f>4.33+8.07</f>
        <v>12.4</v>
      </c>
      <c r="G34" s="513">
        <v>13.846</v>
      </c>
    </row>
    <row r="35" spans="2:16" ht="28.5" customHeight="1" x14ac:dyDescent="0.3">
      <c r="B35" s="227" t="s">
        <v>559</v>
      </c>
      <c r="C35" s="146" t="s">
        <v>556</v>
      </c>
      <c r="D35" s="513">
        <f>1.11+11.11</f>
        <v>12.219999999999999</v>
      </c>
      <c r="E35" s="513">
        <f>12.85+23.62</f>
        <v>36.47</v>
      </c>
      <c r="F35" s="513">
        <f>106.99+68.44</f>
        <v>175.43</v>
      </c>
      <c r="G35" s="513">
        <v>177.04</v>
      </c>
    </row>
    <row r="36" spans="2:16" ht="28.5" customHeight="1" x14ac:dyDescent="0.3">
      <c r="B36" s="227" t="s">
        <v>548</v>
      </c>
      <c r="C36" s="146" t="s">
        <v>556</v>
      </c>
      <c r="D36" s="518">
        <f>SUM(Consumo!D18)</f>
        <v>0.62229889999999999</v>
      </c>
      <c r="E36" s="518">
        <f>SUM(Consumo!E18)</f>
        <v>0.71163600000000005</v>
      </c>
      <c r="F36" s="518">
        <f>SUM(Consumo!F18)</f>
        <v>1.006238</v>
      </c>
      <c r="G36" s="518">
        <f>SUM(Consumo!G18)</f>
        <v>1.4247794439999999</v>
      </c>
    </row>
    <row r="37" spans="2:16" ht="28.5" customHeight="1" x14ac:dyDescent="0.3">
      <c r="B37" s="227" t="s">
        <v>558</v>
      </c>
      <c r="C37" s="146" t="s">
        <v>556</v>
      </c>
      <c r="D37" s="512">
        <f>SUM(Residuos!D12)/1000*4.68568/1000</f>
        <v>1.1743298072799999</v>
      </c>
      <c r="E37" s="512">
        <f>SUM(Residuos!E12)/1000*4.68568/1000</f>
        <v>1.3794501349599997</v>
      </c>
      <c r="F37" s="512">
        <f>SUM(Residuos!F12)/1000*4.68568/1000</f>
        <v>2.1818494065600005</v>
      </c>
      <c r="G37" s="512">
        <f>SUM(Residuos!G12)/1000*4.68568/1000</f>
        <v>2.82955563864</v>
      </c>
    </row>
    <row r="38" spans="2:16" ht="28.5" customHeight="1" x14ac:dyDescent="0.3">
      <c r="B38" s="227" t="s">
        <v>557</v>
      </c>
      <c r="C38" s="146" t="s">
        <v>556</v>
      </c>
      <c r="D38" s="520">
        <f>SUM(D33:D37)</f>
        <v>308.45662870727995</v>
      </c>
      <c r="E38" s="520">
        <f>SUM(E33:E37)</f>
        <v>372.30108613496003</v>
      </c>
      <c r="F38" s="520">
        <f>SUM(F33:F37)</f>
        <v>594.63808740656009</v>
      </c>
      <c r="G38" s="520">
        <f>SUM(G33:G37)</f>
        <v>646.12033508264005</v>
      </c>
    </row>
    <row r="39" spans="2:16" ht="28.5" customHeight="1" x14ac:dyDescent="0.3">
      <c r="B39" s="227"/>
      <c r="C39" s="146"/>
      <c r="D39" s="339"/>
      <c r="E39" s="339"/>
      <c r="F39" s="339"/>
      <c r="G39" s="339"/>
    </row>
    <row r="40" spans="2:16" ht="28.5" customHeight="1" x14ac:dyDescent="0.3">
      <c r="B40" s="227"/>
      <c r="C40" s="223" t="s">
        <v>508</v>
      </c>
      <c r="D40" s="223" t="s">
        <v>507</v>
      </c>
      <c r="E40" s="223" t="s">
        <v>113</v>
      </c>
      <c r="F40" s="223" t="s">
        <v>112</v>
      </c>
      <c r="G40" s="223" t="s">
        <v>111</v>
      </c>
    </row>
    <row r="41" spans="2:16" x14ac:dyDescent="0.3">
      <c r="B41" s="443" t="s">
        <v>756</v>
      </c>
      <c r="C41" s="443"/>
      <c r="D41" s="443"/>
      <c r="E41" s="443"/>
      <c r="F41" s="443"/>
      <c r="G41" s="466"/>
      <c r="H41" s="466"/>
      <c r="I41" s="466"/>
      <c r="J41" s="466"/>
      <c r="K41" s="466"/>
      <c r="L41" s="466"/>
      <c r="M41" s="466"/>
      <c r="N41" s="466"/>
      <c r="O41" s="466"/>
      <c r="P41" s="466"/>
    </row>
    <row r="42" spans="2:16" x14ac:dyDescent="0.3">
      <c r="B42" s="443"/>
      <c r="C42" s="443"/>
      <c r="D42" s="443"/>
      <c r="E42" s="443"/>
      <c r="F42" s="443"/>
      <c r="G42" s="466"/>
      <c r="H42" s="466"/>
      <c r="I42" s="466"/>
      <c r="J42" s="466"/>
      <c r="K42" s="466"/>
      <c r="L42" s="466"/>
      <c r="M42" s="466"/>
      <c r="N42" s="466"/>
      <c r="O42" s="466"/>
      <c r="P42" s="466"/>
    </row>
    <row r="43" spans="2:16" ht="29.15" customHeight="1" x14ac:dyDescent="0.3">
      <c r="B43" s="340" t="s">
        <v>555</v>
      </c>
      <c r="C43" s="146" t="s">
        <v>553</v>
      </c>
      <c r="D43" s="325">
        <f>SUM(Residuos!D22)/1000*4.68568/1000</f>
        <v>1.5935997679999998E-2</v>
      </c>
      <c r="E43" s="325">
        <f>SUM(Residuos!E22)/1000*4.68568/1000</f>
        <v>1.057557976E-2</v>
      </c>
      <c r="F43" s="325">
        <f>SUM(Residuos!F22)/1000*4.68568/1000</f>
        <v>0.49008464255999995</v>
      </c>
      <c r="G43" s="325">
        <f>SUM(Residuos!G22)/1000*4.68568/1000</f>
        <v>0.75245460848000001</v>
      </c>
    </row>
    <row r="44" spans="2:16" x14ac:dyDescent="0.3">
      <c r="B44" s="341"/>
      <c r="C44" s="98"/>
      <c r="D44" s="146"/>
      <c r="E44" s="146"/>
      <c r="F44" s="146"/>
      <c r="G44" s="146"/>
    </row>
    <row r="45" spans="2:16" x14ac:dyDescent="0.3">
      <c r="B45" s="341"/>
      <c r="C45" s="98"/>
      <c r="D45" s="146"/>
      <c r="E45" s="146"/>
      <c r="F45" s="146"/>
      <c r="G45" s="146"/>
    </row>
    <row r="46" spans="2:16" x14ac:dyDescent="0.3">
      <c r="B46" s="341"/>
      <c r="C46" s="98"/>
      <c r="D46" s="146"/>
      <c r="E46" s="146"/>
      <c r="F46" s="146"/>
      <c r="G46" s="146"/>
    </row>
    <row r="47" spans="2:16" x14ac:dyDescent="0.3">
      <c r="B47" s="341"/>
      <c r="C47" s="98"/>
      <c r="D47" s="146"/>
      <c r="E47" s="146"/>
      <c r="F47" s="146"/>
      <c r="G47" s="146"/>
    </row>
    <row r="48" spans="2:16" ht="14.25" customHeight="1" x14ac:dyDescent="0.3">
      <c r="B48" s="340" t="s">
        <v>554</v>
      </c>
      <c r="C48" s="146" t="s">
        <v>553</v>
      </c>
      <c r="D48" s="521">
        <f>SUM(D8,D19,D31,D38)-D20</f>
        <v>449.8346187072799</v>
      </c>
      <c r="E48" s="521">
        <f>SUM(E8,E19,E31,E38)-E20</f>
        <v>3166.4744604949597</v>
      </c>
      <c r="F48" s="521">
        <f>SUM(F8,F19,F31,F38)-F20</f>
        <v>1782.8992007585603</v>
      </c>
      <c r="G48" s="521">
        <f>SUM(G8,G19,G31,G38)-G20</f>
        <v>5114.3825636226402</v>
      </c>
    </row>
    <row r="49" spans="2:14" ht="14.25" customHeight="1" x14ac:dyDescent="0.3">
      <c r="D49" s="34"/>
      <c r="E49" s="34"/>
      <c r="F49" s="34"/>
      <c r="G49" s="34"/>
    </row>
    <row r="50" spans="2:14" ht="14.25" customHeight="1" x14ac:dyDescent="0.3"/>
    <row r="51" spans="2:14" x14ac:dyDescent="0.3">
      <c r="C51" s="223" t="s">
        <v>508</v>
      </c>
      <c r="D51" s="223" t="s">
        <v>507</v>
      </c>
      <c r="E51" s="223" t="s">
        <v>113</v>
      </c>
      <c r="F51" s="223" t="s">
        <v>112</v>
      </c>
      <c r="G51" s="223" t="s">
        <v>111</v>
      </c>
    </row>
    <row r="52" spans="2:14" ht="13.65" customHeight="1" x14ac:dyDescent="0.3">
      <c r="B52" s="443" t="s">
        <v>552</v>
      </c>
      <c r="C52" s="443"/>
      <c r="D52" s="443"/>
      <c r="E52" s="443"/>
      <c r="F52" s="443"/>
      <c r="G52" s="443"/>
      <c r="H52" s="243"/>
      <c r="I52" s="243"/>
      <c r="J52" s="243"/>
      <c r="K52" s="243"/>
      <c r="L52" s="243"/>
      <c r="M52" s="243"/>
      <c r="N52" s="243"/>
    </row>
    <row r="53" spans="2:14" ht="13.65" customHeight="1" x14ac:dyDescent="0.3">
      <c r="B53" s="443"/>
      <c r="C53" s="443" t="s">
        <v>544</v>
      </c>
      <c r="D53" s="443"/>
      <c r="E53" s="443"/>
      <c r="F53" s="443"/>
      <c r="G53" s="443"/>
      <c r="H53" s="243"/>
      <c r="I53" s="243"/>
      <c r="J53" s="243"/>
      <c r="K53" s="243"/>
      <c r="L53" s="243"/>
      <c r="M53" s="243"/>
      <c r="N53" s="243"/>
    </row>
    <row r="54" spans="2:14" x14ac:dyDescent="0.3">
      <c r="B54" s="453" t="s">
        <v>527</v>
      </c>
      <c r="C54" s="453"/>
      <c r="D54" s="453"/>
      <c r="E54" s="453"/>
      <c r="F54" s="453"/>
      <c r="G54" s="453"/>
      <c r="H54" s="453"/>
      <c r="I54" s="453"/>
      <c r="J54" s="453"/>
      <c r="K54" s="453"/>
      <c r="L54" s="453"/>
      <c r="M54" s="453"/>
      <c r="N54" s="453"/>
    </row>
    <row r="55" spans="2:14" ht="28.4" customHeight="1" x14ac:dyDescent="0.3">
      <c r="B55" s="227" t="s">
        <v>238</v>
      </c>
      <c r="C55" s="342" t="s">
        <v>551</v>
      </c>
      <c r="D55" s="522">
        <f>SUM(D10)/360999*1000</f>
        <v>0.52677622098676169</v>
      </c>
      <c r="E55" s="522">
        <f>SUM(E10)/445856*1000</f>
        <v>0.78793776694717588</v>
      </c>
      <c r="F55" s="522">
        <f>SUM(F10)/527867*1000</f>
        <v>0.91862987076290048</v>
      </c>
      <c r="G55" s="522">
        <f>SUM(G10)/575688*1000</f>
        <v>0.71763485931615734</v>
      </c>
    </row>
    <row r="56" spans="2:14" ht="28.4" customHeight="1" x14ac:dyDescent="0.3">
      <c r="B56" s="227"/>
      <c r="C56" s="342"/>
      <c r="D56" s="522"/>
      <c r="E56" s="522"/>
      <c r="F56" s="522"/>
      <c r="G56" s="522"/>
    </row>
    <row r="57" spans="2:14" ht="28.4" customHeight="1" x14ac:dyDescent="0.3">
      <c r="B57" s="242" t="s">
        <v>550</v>
      </c>
      <c r="C57" s="342" t="s">
        <v>549</v>
      </c>
      <c r="D57" s="523">
        <v>53.398000000000003</v>
      </c>
      <c r="E57" s="523">
        <v>53.470999999999997</v>
      </c>
      <c r="F57" s="523">
        <v>18.68</v>
      </c>
      <c r="G57" s="522">
        <f>SUM(G9)/7588*1000</f>
        <v>13.863659943331577</v>
      </c>
    </row>
    <row r="58" spans="2:14" x14ac:dyDescent="0.3">
      <c r="C58" s="19"/>
      <c r="D58" s="34"/>
      <c r="E58" s="34"/>
      <c r="F58" s="34"/>
      <c r="G58" s="34"/>
    </row>
  </sheetData>
  <sheetProtection selectLockedCells="1"/>
  <mergeCells count="12">
    <mergeCell ref="B52:G53"/>
    <mergeCell ref="B54:N54"/>
    <mergeCell ref="B26:G26"/>
    <mergeCell ref="B32:G32"/>
    <mergeCell ref="B41:F42"/>
    <mergeCell ref="G41:P42"/>
    <mergeCell ref="B6:G7"/>
    <mergeCell ref="H6:P7"/>
    <mergeCell ref="B15:F16"/>
    <mergeCell ref="H15:P16"/>
    <mergeCell ref="B24:F25"/>
    <mergeCell ref="H24:P25"/>
  </mergeCells>
  <pageMargins left="0.7" right="0.7" top="0.75" bottom="0.75" header="0.3" footer="0.3"/>
  <pageSetup paperSize="9" orientation="portrait" r:id="rId1"/>
  <ignoredErrors>
    <ignoredError sqref="D8:D14 E8:E14 F8:F14 G8:G14 D18:F18 D20:D21 E20:E21 F20:F21 G20:G21 D31:G31 D33:D38 E33:E38 F33:F38 G36:G38" unlocked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39BB4-6B23-4176-A209-7DD19538ECEA}">
  <sheetPr>
    <tabColor rgb="FF92D050"/>
  </sheetPr>
  <dimension ref="B2:N29"/>
  <sheetViews>
    <sheetView showGridLines="0" workbookViewId="0">
      <selection activeCell="H2" sqref="H2"/>
    </sheetView>
  </sheetViews>
  <sheetFormatPr baseColWidth="10" defaultColWidth="10.90625" defaultRowHeight="14" x14ac:dyDescent="0.3"/>
  <cols>
    <col min="1" max="1" width="10.90625" style="2"/>
    <col min="2" max="2" width="37" style="2" customWidth="1"/>
    <col min="3" max="3" width="23" style="2" customWidth="1"/>
    <col min="4" max="4" width="17.54296875" style="2" customWidth="1"/>
    <col min="5" max="6" width="16.08984375" style="2" customWidth="1"/>
    <col min="7" max="7" width="17.36328125" style="2" customWidth="1"/>
    <col min="8" max="8" width="18.453125" style="2" customWidth="1"/>
    <col min="9" max="9" width="18.36328125" style="2" customWidth="1"/>
    <col min="10" max="16384" width="10.90625" style="2"/>
  </cols>
  <sheetData>
    <row r="2" spans="2:14" ht="15.5" x14ac:dyDescent="0.35">
      <c r="C2" s="97" t="s">
        <v>591</v>
      </c>
      <c r="D2" s="97"/>
    </row>
    <row r="5" spans="2:14" x14ac:dyDescent="0.3">
      <c r="C5" s="231" t="s">
        <v>508</v>
      </c>
      <c r="D5" s="231" t="s">
        <v>507</v>
      </c>
      <c r="E5" s="231" t="s">
        <v>113</v>
      </c>
      <c r="F5" s="231" t="s">
        <v>112</v>
      </c>
      <c r="G5" s="231" t="s">
        <v>111</v>
      </c>
    </row>
    <row r="6" spans="2:14" x14ac:dyDescent="0.3">
      <c r="B6" s="443" t="s">
        <v>82</v>
      </c>
      <c r="C6" s="443"/>
      <c r="D6" s="443"/>
      <c r="E6" s="443"/>
      <c r="F6" s="443"/>
      <c r="G6" s="443"/>
      <c r="H6" s="243"/>
      <c r="I6" s="243"/>
      <c r="J6" s="243"/>
      <c r="K6" s="243"/>
      <c r="L6" s="243"/>
      <c r="M6" s="243"/>
      <c r="N6" s="243"/>
    </row>
    <row r="7" spans="2:14" x14ac:dyDescent="0.3">
      <c r="B7" s="443"/>
      <c r="C7" s="443" t="s">
        <v>544</v>
      </c>
      <c r="D7" s="443"/>
      <c r="E7" s="443"/>
      <c r="F7" s="443"/>
      <c r="G7" s="443"/>
      <c r="H7" s="243"/>
      <c r="I7" s="243"/>
      <c r="J7" s="243"/>
      <c r="K7" s="243"/>
      <c r="L7" s="243"/>
      <c r="M7" s="243"/>
      <c r="N7" s="243"/>
    </row>
    <row r="8" spans="2:14" x14ac:dyDescent="0.3">
      <c r="B8" s="453" t="s">
        <v>546</v>
      </c>
      <c r="C8" s="453"/>
      <c r="D8" s="453"/>
      <c r="E8" s="453"/>
      <c r="F8" s="453"/>
      <c r="G8" s="453"/>
      <c r="H8" s="453"/>
      <c r="I8" s="453"/>
      <c r="J8" s="453"/>
      <c r="K8" s="453"/>
      <c r="L8" s="453"/>
      <c r="M8" s="453"/>
      <c r="N8" s="453"/>
    </row>
    <row r="9" spans="2:14" ht="17.399999999999999" customHeight="1" x14ac:dyDescent="0.3">
      <c r="B9" s="215" t="s">
        <v>590</v>
      </c>
      <c r="C9" s="146" t="s">
        <v>529</v>
      </c>
      <c r="D9" s="506">
        <f>SUM(Consumo!D28,(Consumo!D55*10.97))</f>
        <v>6101104.2999999998</v>
      </c>
      <c r="E9" s="506">
        <f>SUM(Consumo!E28,(Consumo!E55*10.97))</f>
        <v>6247774.7599999998</v>
      </c>
      <c r="F9" s="506">
        <f>SUM(Consumo!F28,(Consumo!F55*10.97))</f>
        <v>7960070.8320000004</v>
      </c>
      <c r="G9" s="506">
        <f>SUM(Consumo!G28,(Consumo!G55*10.97))</f>
        <v>8337578.7799999993</v>
      </c>
    </row>
    <row r="10" spans="2:14" x14ac:dyDescent="0.3">
      <c r="B10" s="215" t="s">
        <v>584</v>
      </c>
      <c r="C10" s="146" t="s">
        <v>583</v>
      </c>
      <c r="D10" s="506">
        <v>113535172</v>
      </c>
      <c r="E10" s="506">
        <v>122106140</v>
      </c>
      <c r="F10" s="506">
        <v>105662751</v>
      </c>
      <c r="G10" s="506">
        <v>121979028.08</v>
      </c>
    </row>
    <row r="11" spans="2:14" ht="13.65" customHeight="1" x14ac:dyDescent="0.3">
      <c r="B11" s="215" t="s">
        <v>82</v>
      </c>
      <c r="C11" s="146" t="s">
        <v>589</v>
      </c>
      <c r="D11" s="510">
        <f>+D9/+D10</f>
        <v>5.3737570415624152E-2</v>
      </c>
      <c r="E11" s="510">
        <f>+E9/+E10</f>
        <v>5.1166753449089455E-2</v>
      </c>
      <c r="F11" s="510">
        <f>+F9/+F10</f>
        <v>7.5334692279590568E-2</v>
      </c>
      <c r="G11" s="510">
        <f>+G9/+G10</f>
        <v>6.8352559544348837E-2</v>
      </c>
    </row>
    <row r="12" spans="2:14" x14ac:dyDescent="0.3">
      <c r="D12" s="98"/>
      <c r="E12" s="98"/>
      <c r="F12" s="98"/>
      <c r="G12" s="98"/>
    </row>
    <row r="13" spans="2:14" ht="28.5" customHeight="1" x14ac:dyDescent="0.3">
      <c r="C13" s="223" t="s">
        <v>508</v>
      </c>
      <c r="D13" s="223" t="s">
        <v>507</v>
      </c>
      <c r="E13" s="223" t="s">
        <v>113</v>
      </c>
      <c r="F13" s="223" t="s">
        <v>112</v>
      </c>
      <c r="G13" s="223" t="s">
        <v>111</v>
      </c>
    </row>
    <row r="14" spans="2:14" ht="13.65" customHeight="1" x14ac:dyDescent="0.3">
      <c r="B14" s="443" t="s">
        <v>82</v>
      </c>
      <c r="C14" s="443"/>
      <c r="D14" s="443"/>
      <c r="E14" s="443"/>
      <c r="F14" s="443"/>
      <c r="G14" s="443"/>
      <c r="H14" s="243"/>
      <c r="I14" s="243"/>
      <c r="J14" s="243"/>
      <c r="K14" s="243"/>
      <c r="L14" s="243"/>
      <c r="M14" s="243"/>
      <c r="N14" s="243"/>
    </row>
    <row r="15" spans="2:14" ht="13.65" customHeight="1" x14ac:dyDescent="0.3">
      <c r="B15" s="443"/>
      <c r="C15" s="443" t="s">
        <v>544</v>
      </c>
      <c r="D15" s="443"/>
      <c r="E15" s="443"/>
      <c r="F15" s="443"/>
      <c r="G15" s="443"/>
      <c r="H15" s="243"/>
      <c r="I15" s="243"/>
      <c r="J15" s="243"/>
      <c r="K15" s="243"/>
      <c r="L15" s="243"/>
      <c r="M15" s="243"/>
      <c r="N15" s="243"/>
    </row>
    <row r="16" spans="2:14" x14ac:dyDescent="0.3">
      <c r="B16" s="453" t="s">
        <v>527</v>
      </c>
      <c r="C16" s="453"/>
      <c r="D16" s="453"/>
      <c r="E16" s="453"/>
      <c r="F16" s="453"/>
      <c r="G16" s="453"/>
      <c r="H16" s="453"/>
      <c r="I16" s="453"/>
      <c r="J16" s="453"/>
      <c r="K16" s="453"/>
      <c r="L16" s="453"/>
      <c r="M16" s="453"/>
      <c r="N16" s="453"/>
    </row>
    <row r="17" spans="2:14" ht="28.4" customHeight="1" x14ac:dyDescent="0.3">
      <c r="B17" s="244" t="s">
        <v>238</v>
      </c>
      <c r="C17" s="500" t="s">
        <v>588</v>
      </c>
      <c r="D17" s="507">
        <f>SUM(Consumo!D41+(Consumo!D61*10.97))/360999</f>
        <v>15.116205945168824</v>
      </c>
      <c r="E17" s="507">
        <f>SUM(Consumo!E41+(Consumo!E61*10.97))/466374</f>
        <v>12.475740114157308</v>
      </c>
      <c r="F17" s="507">
        <f>SUM(Consumo!F41+(Consumo!F61*10.97))/528252</f>
        <v>13.885651336861953</v>
      </c>
      <c r="G17" s="507">
        <f>SUM(Consumo!G41+(Consumo!G61*10.97))/575770.36</f>
        <v>13.510148855178999</v>
      </c>
    </row>
    <row r="18" spans="2:14" ht="28.4" customHeight="1" x14ac:dyDescent="0.3">
      <c r="B18" s="244" t="s">
        <v>550</v>
      </c>
      <c r="C18" s="501" t="s">
        <v>587</v>
      </c>
      <c r="D18" s="508">
        <v>177890</v>
      </c>
      <c r="E18" s="508">
        <v>133894</v>
      </c>
      <c r="F18" s="509">
        <v>76105</v>
      </c>
      <c r="G18" s="509">
        <v>58309</v>
      </c>
    </row>
    <row r="19" spans="2:14" x14ac:dyDescent="0.3">
      <c r="C19" s="19"/>
    </row>
    <row r="20" spans="2:14" x14ac:dyDescent="0.3">
      <c r="C20" s="19"/>
    </row>
    <row r="23" spans="2:14" x14ac:dyDescent="0.3">
      <c r="C23" s="223" t="s">
        <v>508</v>
      </c>
      <c r="D23" s="231" t="s">
        <v>507</v>
      </c>
      <c r="E23" s="231" t="s">
        <v>113</v>
      </c>
      <c r="F23" s="231" t="s">
        <v>112</v>
      </c>
      <c r="G23" s="231" t="s">
        <v>111</v>
      </c>
    </row>
    <row r="24" spans="2:14" x14ac:dyDescent="0.3">
      <c r="B24" s="443" t="s">
        <v>586</v>
      </c>
      <c r="C24" s="443"/>
      <c r="D24" s="443"/>
      <c r="E24" s="443"/>
      <c r="F24" s="443"/>
      <c r="G24" s="443"/>
      <c r="H24" s="443"/>
      <c r="I24" s="443"/>
      <c r="J24" s="443"/>
      <c r="K24" s="443"/>
      <c r="L24" s="443"/>
      <c r="M24" s="443"/>
      <c r="N24" s="443"/>
    </row>
    <row r="25" spans="2:14" x14ac:dyDescent="0.3">
      <c r="B25" s="443"/>
      <c r="C25" s="443"/>
      <c r="D25" s="443"/>
      <c r="E25" s="443"/>
      <c r="F25" s="443"/>
      <c r="G25" s="443"/>
      <c r="H25" s="443"/>
      <c r="I25" s="443"/>
      <c r="J25" s="443"/>
      <c r="K25" s="443"/>
      <c r="L25" s="443"/>
      <c r="M25" s="443"/>
      <c r="N25" s="443"/>
    </row>
    <row r="26" spans="2:14" x14ac:dyDescent="0.3">
      <c r="B26" s="499"/>
      <c r="C26" s="499"/>
      <c r="D26" s="499"/>
      <c r="E26" s="499"/>
      <c r="F26" s="499"/>
      <c r="G26" s="499"/>
      <c r="H26" s="499"/>
      <c r="I26" s="499"/>
      <c r="J26" s="499"/>
      <c r="K26" s="499"/>
      <c r="L26" s="499"/>
      <c r="M26" s="499"/>
      <c r="N26" s="499"/>
    </row>
    <row r="27" spans="2:14" x14ac:dyDescent="0.3">
      <c r="B27" s="215" t="s">
        <v>585</v>
      </c>
      <c r="C27" s="225" t="s">
        <v>541</v>
      </c>
      <c r="D27" s="505" t="s">
        <v>567</v>
      </c>
      <c r="E27" s="505">
        <f>SUM(Emisiones!E48)</f>
        <v>3166.4744604949597</v>
      </c>
      <c r="F27" s="505">
        <f>SUM(Emisiones!F48)</f>
        <v>1782.8992007585603</v>
      </c>
      <c r="G27" s="505">
        <f>SUM(Emisiones!G48)</f>
        <v>5114.3825636226402</v>
      </c>
    </row>
    <row r="28" spans="2:14" x14ac:dyDescent="0.3">
      <c r="B28" s="215" t="s">
        <v>584</v>
      </c>
      <c r="C28" s="225" t="s">
        <v>583</v>
      </c>
      <c r="D28" s="506">
        <f>SUM(D10)</f>
        <v>113535172</v>
      </c>
      <c r="E28" s="506">
        <f>SUM(E10)</f>
        <v>122106140</v>
      </c>
      <c r="F28" s="506">
        <f>SUM(F10)</f>
        <v>105662751</v>
      </c>
      <c r="G28" s="506">
        <f>SUM(G10)</f>
        <v>121979028.08</v>
      </c>
    </row>
    <row r="29" spans="2:14" ht="26" x14ac:dyDescent="0.3">
      <c r="B29" s="502" t="s">
        <v>582</v>
      </c>
      <c r="C29" s="225" t="s">
        <v>581</v>
      </c>
      <c r="D29" s="503" t="s">
        <v>567</v>
      </c>
      <c r="E29" s="504">
        <f>+E27/+E28/1000000</f>
        <v>2.5932147724061705E-11</v>
      </c>
      <c r="F29" s="504">
        <f>+F27/+F28/1000000</f>
        <v>1.6873488375847418E-11</v>
      </c>
      <c r="G29" s="504">
        <f>+G27/+G28/1000000</f>
        <v>4.1928376083373696E-11</v>
      </c>
    </row>
  </sheetData>
  <mergeCells count="6">
    <mergeCell ref="B26:N26"/>
    <mergeCell ref="B6:G7"/>
    <mergeCell ref="B8:N8"/>
    <mergeCell ref="B14:G15"/>
    <mergeCell ref="B16:N16"/>
    <mergeCell ref="B24:N2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98811-73EA-4794-AF80-ABC56570D152}">
  <sheetPr>
    <tabColor rgb="FF492A4C"/>
  </sheetPr>
  <dimension ref="B1:T20"/>
  <sheetViews>
    <sheetView showGridLines="0" tabSelected="1" workbookViewId="0">
      <selection activeCell="I10" sqref="I10"/>
    </sheetView>
  </sheetViews>
  <sheetFormatPr baseColWidth="10" defaultColWidth="11.54296875" defaultRowHeight="14" x14ac:dyDescent="0.3"/>
  <cols>
    <col min="1" max="1" width="11.54296875" style="2"/>
    <col min="2" max="2" width="22" style="2" customWidth="1"/>
    <col min="3" max="4" width="21" style="2" customWidth="1"/>
    <col min="5" max="5" width="25.453125" style="2" customWidth="1"/>
    <col min="6" max="6" width="21.6328125" style="2" customWidth="1"/>
    <col min="7" max="7" width="25.453125" style="2" customWidth="1"/>
    <col min="8" max="16384" width="11.54296875" style="2"/>
  </cols>
  <sheetData>
    <row r="1" spans="2:20" x14ac:dyDescent="0.3">
      <c r="E1" s="5" t="s">
        <v>215</v>
      </c>
    </row>
    <row r="2" spans="2:20" ht="15.5" x14ac:dyDescent="0.35">
      <c r="B2" s="97"/>
      <c r="E2" s="129" t="s">
        <v>213</v>
      </c>
    </row>
    <row r="5" spans="2:20" x14ac:dyDescent="0.3">
      <c r="B5" s="443" t="s">
        <v>749</v>
      </c>
      <c r="C5" s="443"/>
      <c r="D5" s="443"/>
      <c r="E5" s="443"/>
      <c r="F5" s="443"/>
      <c r="G5" s="443"/>
      <c r="H5" s="443"/>
      <c r="I5" s="443"/>
      <c r="J5" s="443"/>
      <c r="K5" s="443"/>
      <c r="L5" s="443"/>
      <c r="M5" s="443"/>
      <c r="N5" s="443"/>
      <c r="O5" s="443"/>
      <c r="P5" s="443"/>
      <c r="Q5" s="443"/>
      <c r="R5" s="443"/>
      <c r="S5" s="443"/>
      <c r="T5" s="443"/>
    </row>
    <row r="6" spans="2:20" x14ac:dyDescent="0.3">
      <c r="B6" s="443"/>
      <c r="C6" s="443"/>
      <c r="D6" s="443"/>
      <c r="E6" s="443"/>
      <c r="F6" s="443"/>
      <c r="G6" s="443"/>
      <c r="H6" s="443"/>
      <c r="I6" s="443"/>
      <c r="J6" s="443"/>
      <c r="K6" s="443"/>
      <c r="L6" s="443"/>
      <c r="M6" s="443"/>
      <c r="N6" s="443"/>
      <c r="O6" s="443"/>
      <c r="P6" s="443"/>
      <c r="Q6" s="443"/>
      <c r="R6" s="443"/>
      <c r="S6" s="443"/>
      <c r="T6" s="443"/>
    </row>
    <row r="9" spans="2:20" ht="39" x14ac:dyDescent="0.3">
      <c r="B9" s="150" t="s">
        <v>748</v>
      </c>
      <c r="C9" s="150" t="s">
        <v>747</v>
      </c>
      <c r="D9" s="150" t="s">
        <v>746</v>
      </c>
      <c r="E9" s="150" t="s">
        <v>745</v>
      </c>
      <c r="F9" s="150" t="s">
        <v>744</v>
      </c>
      <c r="G9" s="150" t="s">
        <v>743</v>
      </c>
      <c r="H9" s="19"/>
      <c r="I9" s="19"/>
      <c r="J9" s="19"/>
      <c r="K9" s="19"/>
    </row>
    <row r="10" spans="2:20" ht="42.65" customHeight="1" x14ac:dyDescent="0.3">
      <c r="B10" s="255" t="s">
        <v>742</v>
      </c>
      <c r="C10" s="254">
        <v>1</v>
      </c>
      <c r="D10" s="254">
        <v>1</v>
      </c>
      <c r="E10" s="254">
        <v>1</v>
      </c>
      <c r="F10" s="254">
        <v>0</v>
      </c>
      <c r="G10" s="253">
        <v>0</v>
      </c>
    </row>
    <row r="11" spans="2:20" ht="42.65" customHeight="1" x14ac:dyDescent="0.3">
      <c r="B11" s="255" t="s">
        <v>741</v>
      </c>
      <c r="C11" s="254">
        <v>0</v>
      </c>
      <c r="D11" s="254">
        <v>0</v>
      </c>
      <c r="E11" s="254">
        <v>0</v>
      </c>
      <c r="F11" s="254">
        <v>0</v>
      </c>
      <c r="G11" s="253">
        <v>0</v>
      </c>
    </row>
    <row r="12" spans="2:20" ht="42.65" customHeight="1" x14ac:dyDescent="0.3">
      <c r="B12" s="255" t="s">
        <v>740</v>
      </c>
      <c r="C12" s="254">
        <v>1</v>
      </c>
      <c r="D12" s="254">
        <v>1</v>
      </c>
      <c r="E12" s="254">
        <v>0</v>
      </c>
      <c r="F12" s="254">
        <v>1</v>
      </c>
      <c r="G12" s="253">
        <v>0</v>
      </c>
    </row>
    <row r="13" spans="2:20" ht="42.65" customHeight="1" x14ac:dyDescent="0.3">
      <c r="B13" s="255" t="s">
        <v>739</v>
      </c>
      <c r="C13" s="254">
        <v>0</v>
      </c>
      <c r="D13" s="254">
        <v>0</v>
      </c>
      <c r="E13" s="254">
        <v>0</v>
      </c>
      <c r="F13" s="254">
        <v>0</v>
      </c>
      <c r="G13" s="253">
        <v>0</v>
      </c>
    </row>
    <row r="14" spans="2:20" ht="42.65" customHeight="1" x14ac:dyDescent="0.3">
      <c r="B14" s="255" t="s">
        <v>738</v>
      </c>
      <c r="C14" s="254">
        <v>0</v>
      </c>
      <c r="D14" s="254">
        <v>0</v>
      </c>
      <c r="E14" s="254">
        <v>0</v>
      </c>
      <c r="F14" s="254">
        <v>0</v>
      </c>
      <c r="G14" s="253">
        <v>0</v>
      </c>
    </row>
    <row r="15" spans="2:20" ht="42.65" customHeight="1" x14ac:dyDescent="0.3">
      <c r="B15" s="255" t="s">
        <v>737</v>
      </c>
      <c r="C15" s="254">
        <v>1</v>
      </c>
      <c r="D15" s="254">
        <v>1</v>
      </c>
      <c r="E15" s="254">
        <v>0</v>
      </c>
      <c r="F15" s="256" t="s">
        <v>736</v>
      </c>
      <c r="G15" s="253">
        <v>1</v>
      </c>
    </row>
    <row r="16" spans="2:20" ht="42.65" customHeight="1" x14ac:dyDescent="0.3">
      <c r="B16" s="255" t="s">
        <v>13</v>
      </c>
      <c r="C16" s="254">
        <v>0</v>
      </c>
      <c r="D16" s="254">
        <v>0</v>
      </c>
      <c r="E16" s="254">
        <v>0</v>
      </c>
      <c r="F16" s="254">
        <v>0</v>
      </c>
      <c r="G16" s="253">
        <v>0</v>
      </c>
    </row>
    <row r="17" spans="2:7" ht="42.65" customHeight="1" x14ac:dyDescent="0.3">
      <c r="B17" s="255" t="s">
        <v>735</v>
      </c>
      <c r="C17" s="254">
        <v>0</v>
      </c>
      <c r="D17" s="254">
        <v>0</v>
      </c>
      <c r="E17" s="254">
        <v>0</v>
      </c>
      <c r="F17" s="254">
        <v>0</v>
      </c>
      <c r="G17" s="253">
        <v>0</v>
      </c>
    </row>
    <row r="18" spans="2:7" ht="42.65" customHeight="1" x14ac:dyDescent="0.3">
      <c r="B18" s="255" t="s">
        <v>734</v>
      </c>
      <c r="C18" s="254">
        <v>0</v>
      </c>
      <c r="D18" s="254">
        <v>0</v>
      </c>
      <c r="E18" s="254">
        <v>0</v>
      </c>
      <c r="F18" s="254">
        <v>0</v>
      </c>
      <c r="G18" s="253">
        <v>0</v>
      </c>
    </row>
    <row r="19" spans="2:7" ht="42.65" customHeight="1" x14ac:dyDescent="0.3">
      <c r="B19" s="255" t="s">
        <v>733</v>
      </c>
      <c r="C19" s="254">
        <v>0</v>
      </c>
      <c r="D19" s="254">
        <v>0</v>
      </c>
      <c r="E19" s="254">
        <v>0</v>
      </c>
      <c r="F19" s="254">
        <v>0</v>
      </c>
      <c r="G19" s="253">
        <v>0</v>
      </c>
    </row>
    <row r="20" spans="2:7" ht="42.65" customHeight="1" x14ac:dyDescent="0.3">
      <c r="B20" s="255" t="s">
        <v>732</v>
      </c>
      <c r="C20" s="254">
        <v>0</v>
      </c>
      <c r="D20" s="254">
        <v>0</v>
      </c>
      <c r="E20" s="254">
        <v>0</v>
      </c>
      <c r="F20" s="254">
        <v>0</v>
      </c>
      <c r="G20" s="253">
        <v>0</v>
      </c>
    </row>
  </sheetData>
  <mergeCells count="1">
    <mergeCell ref="B5:T6"/>
  </mergeCells>
  <pageMargins left="0.7" right="0.7" top="0.75" bottom="0.75" header="0.3" footer="0.3"/>
  <ignoredErrors>
    <ignoredError sqref="F15" numberStoredAsText="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914EE-A60B-4DCB-A6D1-4272D957ADB0}">
  <sheetPr>
    <tabColor rgb="FFD5D7D7"/>
    <pageSetUpPr fitToPage="1"/>
  </sheetPr>
  <dimension ref="B2:F34"/>
  <sheetViews>
    <sheetView showGridLines="0" topLeftCell="A17" zoomScale="88" workbookViewId="0">
      <selection activeCell="B11" sqref="B11:F29"/>
    </sheetView>
  </sheetViews>
  <sheetFormatPr baseColWidth="10" defaultColWidth="11.54296875" defaultRowHeight="14" x14ac:dyDescent="0.3"/>
  <cols>
    <col min="1" max="1" width="10.90625" style="2" customWidth="1"/>
    <col min="2" max="2" width="18.36328125" style="2" customWidth="1"/>
    <col min="3" max="3" width="32.08984375" style="2" customWidth="1"/>
    <col min="4" max="4" width="41.54296875" style="2" customWidth="1"/>
    <col min="5" max="5" width="16.36328125" style="2" customWidth="1"/>
    <col min="6" max="6" width="33.6328125" style="2" customWidth="1"/>
    <col min="7" max="16384" width="11.54296875" style="2"/>
  </cols>
  <sheetData>
    <row r="2" spans="2:6" x14ac:dyDescent="0.3">
      <c r="B2" s="14" t="s">
        <v>23</v>
      </c>
    </row>
    <row r="3" spans="2:6" x14ac:dyDescent="0.3">
      <c r="B3" s="14"/>
    </row>
    <row r="4" spans="2:6" x14ac:dyDescent="0.3">
      <c r="B4" s="6" t="s">
        <v>338</v>
      </c>
    </row>
    <row r="5" spans="2:6" x14ac:dyDescent="0.3">
      <c r="B5" s="6" t="s">
        <v>339</v>
      </c>
    </row>
    <row r="6" spans="2:6" x14ac:dyDescent="0.3">
      <c r="B6" s="6" t="s">
        <v>340</v>
      </c>
    </row>
    <row r="7" spans="2:6" x14ac:dyDescent="0.3">
      <c r="B7" s="6" t="s">
        <v>341</v>
      </c>
    </row>
    <row r="8" spans="2:6" x14ac:dyDescent="0.3">
      <c r="B8" s="14"/>
    </row>
    <row r="9" spans="2:6" x14ac:dyDescent="0.3">
      <c r="B9" s="14"/>
    </row>
    <row r="11" spans="2:6" ht="14.4" customHeight="1" x14ac:dyDescent="0.3">
      <c r="B11" s="360" t="s">
        <v>22</v>
      </c>
      <c r="C11" s="360" t="s">
        <v>17</v>
      </c>
      <c r="D11" s="360" t="s">
        <v>18</v>
      </c>
      <c r="E11" s="360" t="s">
        <v>19</v>
      </c>
      <c r="F11" s="360" t="s">
        <v>21</v>
      </c>
    </row>
    <row r="12" spans="2:6" x14ac:dyDescent="0.3">
      <c r="B12" s="360"/>
      <c r="C12" s="360"/>
      <c r="D12" s="360"/>
      <c r="E12" s="360"/>
      <c r="F12" s="360"/>
    </row>
    <row r="13" spans="2:6" ht="21" x14ac:dyDescent="0.3">
      <c r="B13" s="361" t="s">
        <v>16</v>
      </c>
      <c r="C13" s="23" t="s">
        <v>20</v>
      </c>
      <c r="D13" s="24" t="s">
        <v>24</v>
      </c>
      <c r="E13" s="28" t="s">
        <v>25</v>
      </c>
      <c r="F13" s="132" t="s">
        <v>26</v>
      </c>
    </row>
    <row r="14" spans="2:6" x14ac:dyDescent="0.3">
      <c r="B14" s="361"/>
      <c r="C14" s="23" t="s">
        <v>27</v>
      </c>
      <c r="D14" s="24" t="s">
        <v>28</v>
      </c>
      <c r="E14" s="28" t="s">
        <v>15</v>
      </c>
      <c r="F14" s="132" t="s">
        <v>29</v>
      </c>
    </row>
    <row r="15" spans="2:6" ht="14.4" customHeight="1" x14ac:dyDescent="0.3">
      <c r="B15" s="362" t="s">
        <v>77</v>
      </c>
      <c r="C15" s="22" t="s">
        <v>30</v>
      </c>
      <c r="D15" s="25" t="s">
        <v>83</v>
      </c>
      <c r="E15" s="29" t="s">
        <v>34</v>
      </c>
      <c r="F15" s="133" t="s">
        <v>35</v>
      </c>
    </row>
    <row r="16" spans="2:6" x14ac:dyDescent="0.3">
      <c r="B16" s="362"/>
      <c r="C16" s="22" t="s">
        <v>4</v>
      </c>
      <c r="D16" s="25" t="s">
        <v>37</v>
      </c>
      <c r="E16" s="29" t="s">
        <v>36</v>
      </c>
      <c r="F16" s="133"/>
    </row>
    <row r="17" spans="2:6" x14ac:dyDescent="0.3">
      <c r="B17" s="362"/>
      <c r="C17" s="22" t="s">
        <v>31</v>
      </c>
      <c r="D17" s="25" t="s">
        <v>38</v>
      </c>
      <c r="E17" s="29" t="s">
        <v>39</v>
      </c>
      <c r="F17" s="133"/>
    </row>
    <row r="18" spans="2:6" x14ac:dyDescent="0.3">
      <c r="B18" s="362"/>
      <c r="C18" s="22" t="s">
        <v>32</v>
      </c>
      <c r="D18" s="25" t="s">
        <v>40</v>
      </c>
      <c r="E18" s="29" t="s">
        <v>41</v>
      </c>
      <c r="F18" s="133" t="s">
        <v>42</v>
      </c>
    </row>
    <row r="19" spans="2:6" x14ac:dyDescent="0.3">
      <c r="B19" s="362"/>
      <c r="C19" s="22" t="s">
        <v>33</v>
      </c>
      <c r="D19" s="25" t="s">
        <v>43</v>
      </c>
      <c r="E19" s="29" t="s">
        <v>44</v>
      </c>
      <c r="F19" s="133"/>
    </row>
    <row r="20" spans="2:6" ht="31" x14ac:dyDescent="0.3">
      <c r="B20" s="358" t="s">
        <v>78</v>
      </c>
      <c r="C20" s="21" t="s">
        <v>45</v>
      </c>
      <c r="D20" s="26" t="s">
        <v>46</v>
      </c>
      <c r="E20" s="30" t="s">
        <v>47</v>
      </c>
      <c r="F20" s="134" t="s">
        <v>335</v>
      </c>
    </row>
    <row r="21" spans="2:6" ht="41" x14ac:dyDescent="0.3">
      <c r="B21" s="358"/>
      <c r="C21" s="21" t="s">
        <v>48</v>
      </c>
      <c r="D21" s="26" t="s">
        <v>49</v>
      </c>
      <c r="E21" s="30" t="s">
        <v>50</v>
      </c>
      <c r="F21" s="134" t="s">
        <v>336</v>
      </c>
    </row>
    <row r="22" spans="2:6" ht="31" x14ac:dyDescent="0.3">
      <c r="B22" s="358"/>
      <c r="C22" s="21" t="s">
        <v>51</v>
      </c>
      <c r="D22" s="26" t="s">
        <v>52</v>
      </c>
      <c r="E22" s="30" t="s">
        <v>53</v>
      </c>
      <c r="F22" s="134" t="s">
        <v>337</v>
      </c>
    </row>
    <row r="23" spans="2:6" x14ac:dyDescent="0.3">
      <c r="B23" s="358"/>
      <c r="C23" s="21" t="s">
        <v>54</v>
      </c>
      <c r="D23" s="26" t="s">
        <v>57</v>
      </c>
      <c r="E23" s="30" t="s">
        <v>55</v>
      </c>
      <c r="F23" s="134"/>
    </row>
    <row r="24" spans="2:6" x14ac:dyDescent="0.3">
      <c r="B24" s="359" t="s">
        <v>79</v>
      </c>
      <c r="C24" s="20" t="s">
        <v>56</v>
      </c>
      <c r="D24" s="27" t="s">
        <v>58</v>
      </c>
      <c r="E24" s="31" t="s">
        <v>59</v>
      </c>
      <c r="F24" s="135" t="s">
        <v>84</v>
      </c>
    </row>
    <row r="25" spans="2:6" ht="21" x14ac:dyDescent="0.3">
      <c r="B25" s="359"/>
      <c r="C25" s="20" t="s">
        <v>61</v>
      </c>
      <c r="D25" s="27" t="s">
        <v>62</v>
      </c>
      <c r="E25" s="31" t="s">
        <v>63</v>
      </c>
      <c r="F25" s="135" t="s">
        <v>64</v>
      </c>
    </row>
    <row r="26" spans="2:6" ht="23.5" x14ac:dyDescent="0.3">
      <c r="B26" s="359"/>
      <c r="C26" s="20" t="s">
        <v>67</v>
      </c>
      <c r="D26" s="27" t="s">
        <v>65</v>
      </c>
      <c r="E26" s="31" t="s">
        <v>66</v>
      </c>
      <c r="F26" s="135" t="s">
        <v>60</v>
      </c>
    </row>
    <row r="27" spans="2:6" x14ac:dyDescent="0.3">
      <c r="B27" s="359"/>
      <c r="C27" s="20" t="s">
        <v>68</v>
      </c>
      <c r="D27" s="27" t="s">
        <v>65</v>
      </c>
      <c r="E27" s="31" t="s">
        <v>69</v>
      </c>
      <c r="F27" s="135"/>
    </row>
    <row r="28" spans="2:6" ht="21" x14ac:dyDescent="0.3">
      <c r="B28" s="359"/>
      <c r="C28" s="20" t="s">
        <v>70</v>
      </c>
      <c r="D28" s="27" t="s">
        <v>73</v>
      </c>
      <c r="E28" s="31" t="s">
        <v>71</v>
      </c>
      <c r="F28" s="135" t="s">
        <v>74</v>
      </c>
    </row>
    <row r="29" spans="2:6" ht="41" x14ac:dyDescent="0.3">
      <c r="B29" s="359"/>
      <c r="C29" s="20" t="s">
        <v>14</v>
      </c>
      <c r="D29" s="27" t="s">
        <v>75</v>
      </c>
      <c r="E29" s="31" t="s">
        <v>72</v>
      </c>
      <c r="F29" s="135" t="s">
        <v>76</v>
      </c>
    </row>
    <row r="30" spans="2:6" x14ac:dyDescent="0.3">
      <c r="B30" s="15"/>
      <c r="C30" s="15"/>
      <c r="D30" s="15"/>
      <c r="E30" s="15"/>
      <c r="F30" s="17"/>
    </row>
    <row r="31" spans="2:6" x14ac:dyDescent="0.3">
      <c r="B31" s="5"/>
      <c r="C31" s="5"/>
      <c r="D31" s="5"/>
      <c r="E31" s="5"/>
      <c r="F31" s="18"/>
    </row>
    <row r="32" spans="2:6" x14ac:dyDescent="0.3">
      <c r="F32" s="19"/>
    </row>
    <row r="33" spans="6:6" x14ac:dyDescent="0.3">
      <c r="F33" s="19"/>
    </row>
    <row r="34" spans="6:6" x14ac:dyDescent="0.3">
      <c r="F34" s="19"/>
    </row>
  </sheetData>
  <mergeCells count="9">
    <mergeCell ref="B20:B23"/>
    <mergeCell ref="B24:B29"/>
    <mergeCell ref="F11:F12"/>
    <mergeCell ref="B13:B14"/>
    <mergeCell ref="B15:B19"/>
    <mergeCell ref="B11:B12"/>
    <mergeCell ref="C11:C12"/>
    <mergeCell ref="D11:D12"/>
    <mergeCell ref="E11:E12"/>
  </mergeCells>
  <pageMargins left="0.25" right="0.25" top="0.75" bottom="0.75" header="0.3" footer="0.3"/>
  <pageSetup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78DC7-4FB2-4A97-B2BC-331C12988325}">
  <sheetPr>
    <tabColor rgb="FFEE2536"/>
    <pageSetUpPr fitToPage="1"/>
  </sheetPr>
  <dimension ref="A6:C319"/>
  <sheetViews>
    <sheetView showGridLines="0" topLeftCell="A197" zoomScale="82" zoomScaleNormal="82" workbookViewId="0">
      <selection activeCell="A199" sqref="A199:C205"/>
    </sheetView>
  </sheetViews>
  <sheetFormatPr baseColWidth="10" defaultColWidth="11.54296875" defaultRowHeight="14" x14ac:dyDescent="0.3"/>
  <cols>
    <col min="1" max="1" width="30.81640625" style="2" customWidth="1"/>
    <col min="2" max="2" width="105.90625" style="2" customWidth="1"/>
    <col min="3" max="3" width="49.90625" style="2" customWidth="1"/>
    <col min="4" max="16384" width="11.54296875" style="2"/>
  </cols>
  <sheetData>
    <row r="6" spans="1:3" ht="18" x14ac:dyDescent="0.4">
      <c r="A6" s="245" t="s">
        <v>754</v>
      </c>
    </row>
    <row r="9" spans="1:3" x14ac:dyDescent="0.3">
      <c r="A9" s="246" t="s">
        <v>592</v>
      </c>
      <c r="B9" s="247" t="s">
        <v>593</v>
      </c>
      <c r="C9" s="230" t="s">
        <v>594</v>
      </c>
    </row>
    <row r="10" spans="1:3" x14ac:dyDescent="0.3">
      <c r="A10" s="129" t="s">
        <v>595</v>
      </c>
    </row>
    <row r="11" spans="1:3" x14ac:dyDescent="0.3">
      <c r="A11" s="249" t="s">
        <v>597</v>
      </c>
      <c r="B11" s="248" t="s">
        <v>617</v>
      </c>
    </row>
    <row r="12" spans="1:3" x14ac:dyDescent="0.3">
      <c r="A12" s="249" t="s">
        <v>596</v>
      </c>
      <c r="B12" s="248" t="s">
        <v>618</v>
      </c>
    </row>
    <row r="13" spans="1:3" x14ac:dyDescent="0.3">
      <c r="A13" s="249" t="s">
        <v>598</v>
      </c>
      <c r="B13" s="248" t="s">
        <v>619</v>
      </c>
    </row>
    <row r="14" spans="1:3" ht="16.75" customHeight="1" x14ac:dyDescent="0.3">
      <c r="A14" s="249" t="s">
        <v>599</v>
      </c>
      <c r="B14" s="248" t="s">
        <v>620</v>
      </c>
      <c r="C14" s="250" t="s">
        <v>603</v>
      </c>
    </row>
    <row r="15" spans="1:3" x14ac:dyDescent="0.3">
      <c r="A15" s="249" t="s">
        <v>600</v>
      </c>
      <c r="B15" s="248" t="s">
        <v>621</v>
      </c>
    </row>
    <row r="16" spans="1:3" x14ac:dyDescent="0.3">
      <c r="A16" s="249" t="s">
        <v>601</v>
      </c>
      <c r="B16" s="248" t="s">
        <v>622</v>
      </c>
    </row>
    <row r="17" spans="1:2" x14ac:dyDescent="0.3">
      <c r="A17" s="249" t="s">
        <v>602</v>
      </c>
      <c r="B17" s="248" t="s">
        <v>623</v>
      </c>
    </row>
    <row r="18" spans="1:2" x14ac:dyDescent="0.3">
      <c r="A18" s="249" t="s">
        <v>604</v>
      </c>
      <c r="B18" s="248" t="s">
        <v>624</v>
      </c>
    </row>
    <row r="19" spans="1:2" x14ac:dyDescent="0.3">
      <c r="A19" s="249" t="s">
        <v>605</v>
      </c>
      <c r="B19" s="248" t="s">
        <v>625</v>
      </c>
    </row>
    <row r="20" spans="1:2" x14ac:dyDescent="0.3">
      <c r="A20" s="249" t="s">
        <v>606</v>
      </c>
      <c r="B20" s="248" t="s">
        <v>624</v>
      </c>
    </row>
    <row r="21" spans="1:2" x14ac:dyDescent="0.3">
      <c r="A21" s="249" t="s">
        <v>607</v>
      </c>
      <c r="B21" s="248" t="s">
        <v>624</v>
      </c>
    </row>
    <row r="22" spans="1:2" x14ac:dyDescent="0.3">
      <c r="A22" s="249" t="s">
        <v>608</v>
      </c>
      <c r="B22" s="248" t="s">
        <v>626</v>
      </c>
    </row>
    <row r="23" spans="1:2" x14ac:dyDescent="0.3">
      <c r="A23" s="249" t="s">
        <v>609</v>
      </c>
      <c r="B23" s="248" t="s">
        <v>627</v>
      </c>
    </row>
    <row r="24" spans="1:2" x14ac:dyDescent="0.3">
      <c r="A24" s="249" t="s">
        <v>610</v>
      </c>
      <c r="B24" s="248" t="s">
        <v>628</v>
      </c>
    </row>
    <row r="25" spans="1:2" x14ac:dyDescent="0.3">
      <c r="A25" s="249" t="s">
        <v>611</v>
      </c>
      <c r="B25" s="248" t="s">
        <v>628</v>
      </c>
    </row>
    <row r="26" spans="1:2" x14ac:dyDescent="0.3">
      <c r="A26" s="249" t="s">
        <v>612</v>
      </c>
      <c r="B26" s="248" t="s">
        <v>625</v>
      </c>
    </row>
    <row r="27" spans="1:2" x14ac:dyDescent="0.3">
      <c r="A27" s="249" t="s">
        <v>613</v>
      </c>
      <c r="B27" s="248" t="s">
        <v>625</v>
      </c>
    </row>
    <row r="28" spans="1:2" x14ac:dyDescent="0.3">
      <c r="A28" s="249" t="s">
        <v>614</v>
      </c>
      <c r="B28" s="248" t="s">
        <v>623</v>
      </c>
    </row>
    <row r="29" spans="1:2" x14ac:dyDescent="0.3">
      <c r="A29" s="249" t="s">
        <v>615</v>
      </c>
      <c r="B29" s="248" t="s">
        <v>623</v>
      </c>
    </row>
    <row r="30" spans="1:2" x14ac:dyDescent="0.3">
      <c r="A30" s="249" t="s">
        <v>616</v>
      </c>
      <c r="B30" s="248" t="s">
        <v>623</v>
      </c>
    </row>
    <row r="31" spans="1:2" x14ac:dyDescent="0.3">
      <c r="A31" s="249" t="s">
        <v>629</v>
      </c>
      <c r="B31" s="248" t="s">
        <v>636</v>
      </c>
    </row>
    <row r="32" spans="1:2" x14ac:dyDescent="0.3">
      <c r="A32" s="249" t="s">
        <v>630</v>
      </c>
      <c r="B32" s="248" t="s">
        <v>637</v>
      </c>
    </row>
    <row r="33" spans="1:2" x14ac:dyDescent="0.3">
      <c r="A33" s="249" t="s">
        <v>631</v>
      </c>
      <c r="B33" s="248" t="s">
        <v>638</v>
      </c>
    </row>
    <row r="34" spans="1:2" x14ac:dyDescent="0.3">
      <c r="A34" s="249" t="s">
        <v>632</v>
      </c>
      <c r="B34" s="248" t="s">
        <v>639</v>
      </c>
    </row>
    <row r="35" spans="1:2" x14ac:dyDescent="0.3">
      <c r="A35" s="249" t="s">
        <v>633</v>
      </c>
      <c r="B35" s="248" t="s">
        <v>640</v>
      </c>
    </row>
    <row r="36" spans="1:2" x14ac:dyDescent="0.3">
      <c r="A36" s="249" t="s">
        <v>634</v>
      </c>
      <c r="B36" s="248" t="s">
        <v>641</v>
      </c>
    </row>
    <row r="37" spans="1:2" x14ac:dyDescent="0.3">
      <c r="A37" s="249" t="s">
        <v>635</v>
      </c>
      <c r="B37" s="248" t="s">
        <v>642</v>
      </c>
    </row>
    <row r="38" spans="1:2" x14ac:dyDescent="0.3">
      <c r="A38" s="249" t="s">
        <v>643</v>
      </c>
      <c r="B38" s="248" t="s">
        <v>644</v>
      </c>
    </row>
    <row r="39" spans="1:2" x14ac:dyDescent="0.3">
      <c r="A39" s="249" t="s">
        <v>645</v>
      </c>
      <c r="B39" s="248" t="s">
        <v>623</v>
      </c>
    </row>
    <row r="40" spans="1:2" x14ac:dyDescent="0.3">
      <c r="A40" s="129" t="s">
        <v>646</v>
      </c>
      <c r="B40" s="248"/>
    </row>
    <row r="41" spans="1:2" x14ac:dyDescent="0.3">
      <c r="A41" s="249" t="s">
        <v>647</v>
      </c>
      <c r="B41" s="248" t="s">
        <v>648</v>
      </c>
    </row>
    <row r="42" spans="1:2" x14ac:dyDescent="0.3">
      <c r="A42" s="249" t="s">
        <v>649</v>
      </c>
      <c r="B42" s="248" t="s">
        <v>648</v>
      </c>
    </row>
    <row r="43" spans="1:2" x14ac:dyDescent="0.3">
      <c r="A43" s="249" t="s">
        <v>650</v>
      </c>
      <c r="B43" s="248" t="s">
        <v>651</v>
      </c>
    </row>
    <row r="44" spans="1:2" x14ac:dyDescent="0.3">
      <c r="A44" s="251" t="s">
        <v>652</v>
      </c>
      <c r="B44" s="248"/>
    </row>
    <row r="45" spans="1:2" x14ac:dyDescent="0.3">
      <c r="A45" s="249" t="s">
        <v>653</v>
      </c>
      <c r="B45" s="248" t="s">
        <v>654</v>
      </c>
    </row>
    <row r="46" spans="1:2" x14ac:dyDescent="0.3">
      <c r="A46" s="251" t="s">
        <v>655</v>
      </c>
      <c r="B46" s="248"/>
    </row>
    <row r="47" spans="1:2" x14ac:dyDescent="0.3">
      <c r="A47" s="249" t="s">
        <v>656</v>
      </c>
      <c r="B47" s="248" t="s">
        <v>657</v>
      </c>
    </row>
    <row r="48" spans="1:2" x14ac:dyDescent="0.3">
      <c r="A48" s="249" t="s">
        <v>658</v>
      </c>
      <c r="B48" s="248" t="s">
        <v>660</v>
      </c>
    </row>
    <row r="49" spans="1:2" x14ac:dyDescent="0.3">
      <c r="A49" s="249" t="s">
        <v>659</v>
      </c>
      <c r="B49" s="248" t="s">
        <v>660</v>
      </c>
    </row>
    <row r="50" spans="1:2" x14ac:dyDescent="0.3">
      <c r="A50" s="251" t="s">
        <v>661</v>
      </c>
    </row>
    <row r="51" spans="1:2" x14ac:dyDescent="0.3">
      <c r="A51" s="249" t="s">
        <v>663</v>
      </c>
      <c r="B51" s="248" t="s">
        <v>662</v>
      </c>
    </row>
    <row r="52" spans="1:2" x14ac:dyDescent="0.3">
      <c r="A52" s="249" t="s">
        <v>664</v>
      </c>
      <c r="B52" s="248" t="s">
        <v>665</v>
      </c>
    </row>
    <row r="53" spans="1:2" x14ac:dyDescent="0.3">
      <c r="A53" s="249" t="s">
        <v>666</v>
      </c>
      <c r="B53" s="248" t="s">
        <v>667</v>
      </c>
    </row>
    <row r="54" spans="1:2" x14ac:dyDescent="0.3">
      <c r="A54" s="249" t="s">
        <v>668</v>
      </c>
      <c r="B54" s="248" t="s">
        <v>669</v>
      </c>
    </row>
    <row r="55" spans="1:2" x14ac:dyDescent="0.3">
      <c r="A55" s="251" t="s">
        <v>670</v>
      </c>
      <c r="B55" s="248"/>
    </row>
    <row r="56" spans="1:2" x14ac:dyDescent="0.3">
      <c r="A56" s="249" t="s">
        <v>671</v>
      </c>
      <c r="B56" s="248" t="s">
        <v>674</v>
      </c>
    </row>
    <row r="57" spans="1:2" x14ac:dyDescent="0.3">
      <c r="A57" s="249" t="s">
        <v>672</v>
      </c>
      <c r="B57" s="248" t="s">
        <v>674</v>
      </c>
    </row>
    <row r="58" spans="1:2" x14ac:dyDescent="0.3">
      <c r="A58" s="249" t="s">
        <v>673</v>
      </c>
      <c r="B58" s="248" t="s">
        <v>674</v>
      </c>
    </row>
    <row r="59" spans="1:2" x14ac:dyDescent="0.3">
      <c r="A59" s="251" t="s">
        <v>675</v>
      </c>
      <c r="B59" s="248"/>
    </row>
    <row r="60" spans="1:2" x14ac:dyDescent="0.3">
      <c r="A60" s="249" t="s">
        <v>676</v>
      </c>
      <c r="B60" s="248" t="s">
        <v>679</v>
      </c>
    </row>
    <row r="61" spans="1:2" x14ac:dyDescent="0.3">
      <c r="A61" s="249" t="s">
        <v>677</v>
      </c>
      <c r="B61" s="248" t="s">
        <v>679</v>
      </c>
    </row>
    <row r="62" spans="1:2" x14ac:dyDescent="0.3">
      <c r="A62" s="249" t="s">
        <v>678</v>
      </c>
      <c r="B62" s="248" t="s">
        <v>679</v>
      </c>
    </row>
    <row r="63" spans="1:2" x14ac:dyDescent="0.3">
      <c r="A63" s="251" t="s">
        <v>680</v>
      </c>
      <c r="B63" s="248"/>
    </row>
    <row r="64" spans="1:2" x14ac:dyDescent="0.3">
      <c r="A64" s="249" t="s">
        <v>682</v>
      </c>
      <c r="B64" s="248" t="s">
        <v>683</v>
      </c>
    </row>
    <row r="65" spans="1:2" x14ac:dyDescent="0.3">
      <c r="A65" s="251" t="s">
        <v>684</v>
      </c>
      <c r="B65" s="248"/>
    </row>
    <row r="66" spans="1:2" x14ac:dyDescent="0.3">
      <c r="A66" s="249" t="s">
        <v>681</v>
      </c>
      <c r="B66" s="248" t="s">
        <v>689</v>
      </c>
    </row>
    <row r="67" spans="1:2" x14ac:dyDescent="0.3">
      <c r="A67" s="249" t="s">
        <v>685</v>
      </c>
      <c r="B67" s="248" t="s">
        <v>689</v>
      </c>
    </row>
    <row r="68" spans="1:2" x14ac:dyDescent="0.3">
      <c r="A68" s="249" t="s">
        <v>686</v>
      </c>
      <c r="B68" s="248" t="s">
        <v>689</v>
      </c>
    </row>
    <row r="69" spans="1:2" x14ac:dyDescent="0.3">
      <c r="A69" s="249" t="s">
        <v>687</v>
      </c>
      <c r="B69" s="248" t="s">
        <v>689</v>
      </c>
    </row>
    <row r="70" spans="1:2" x14ac:dyDescent="0.3">
      <c r="A70" s="249" t="s">
        <v>688</v>
      </c>
      <c r="B70" s="248" t="s">
        <v>689</v>
      </c>
    </row>
    <row r="71" spans="1:2" x14ac:dyDescent="0.3">
      <c r="A71" s="251" t="s">
        <v>690</v>
      </c>
      <c r="B71" s="248"/>
    </row>
    <row r="72" spans="1:2" x14ac:dyDescent="0.3">
      <c r="A72" s="249" t="s">
        <v>691</v>
      </c>
      <c r="B72" s="248" t="s">
        <v>696</v>
      </c>
    </row>
    <row r="73" spans="1:2" x14ac:dyDescent="0.3">
      <c r="A73" s="249" t="s">
        <v>692</v>
      </c>
      <c r="B73" s="248" t="s">
        <v>696</v>
      </c>
    </row>
    <row r="74" spans="1:2" x14ac:dyDescent="0.3">
      <c r="A74" s="249" t="s">
        <v>693</v>
      </c>
      <c r="B74" s="248" t="s">
        <v>696</v>
      </c>
    </row>
    <row r="75" spans="1:2" x14ac:dyDescent="0.3">
      <c r="A75" s="249" t="s">
        <v>694</v>
      </c>
      <c r="B75" s="248" t="s">
        <v>696</v>
      </c>
    </row>
    <row r="76" spans="1:2" x14ac:dyDescent="0.3">
      <c r="A76" s="249" t="s">
        <v>695</v>
      </c>
      <c r="B76" s="248" t="s">
        <v>696</v>
      </c>
    </row>
    <row r="77" spans="1:2" ht="23.5" x14ac:dyDescent="0.3">
      <c r="A77" s="252" t="s">
        <v>697</v>
      </c>
      <c r="B77" s="248"/>
    </row>
    <row r="78" spans="1:2" x14ac:dyDescent="0.3">
      <c r="A78" s="249" t="s">
        <v>698</v>
      </c>
      <c r="B78" s="248" t="s">
        <v>700</v>
      </c>
    </row>
    <row r="79" spans="1:2" x14ac:dyDescent="0.3">
      <c r="A79" s="249" t="s">
        <v>699</v>
      </c>
      <c r="B79" s="248" t="s">
        <v>700</v>
      </c>
    </row>
    <row r="80" spans="1:2" x14ac:dyDescent="0.3">
      <c r="A80" s="252" t="s">
        <v>701</v>
      </c>
      <c r="B80" s="248"/>
    </row>
    <row r="81" spans="1:2" x14ac:dyDescent="0.3">
      <c r="A81" s="249" t="s">
        <v>704</v>
      </c>
      <c r="B81" s="248" t="s">
        <v>623</v>
      </c>
    </row>
    <row r="82" spans="1:2" ht="23.5" x14ac:dyDescent="0.3">
      <c r="A82" s="252" t="s">
        <v>703</v>
      </c>
      <c r="B82" s="248"/>
    </row>
    <row r="83" spans="1:2" x14ac:dyDescent="0.3">
      <c r="A83" s="249" t="s">
        <v>702</v>
      </c>
      <c r="B83" s="248" t="s">
        <v>623</v>
      </c>
    </row>
    <row r="84" spans="1:2" ht="23.5" x14ac:dyDescent="0.3">
      <c r="A84" s="252" t="s">
        <v>705</v>
      </c>
      <c r="B84" s="248"/>
    </row>
    <row r="85" spans="1:2" x14ac:dyDescent="0.3">
      <c r="A85" s="249" t="s">
        <v>706</v>
      </c>
      <c r="B85" s="248" t="s">
        <v>623</v>
      </c>
    </row>
    <row r="86" spans="1:2" x14ac:dyDescent="0.3">
      <c r="A86" s="249" t="s">
        <v>707</v>
      </c>
      <c r="B86" s="248" t="s">
        <v>623</v>
      </c>
    </row>
    <row r="87" spans="1:2" x14ac:dyDescent="0.3">
      <c r="A87" s="249" t="s">
        <v>708</v>
      </c>
      <c r="B87" s="248" t="s">
        <v>623</v>
      </c>
    </row>
    <row r="88" spans="1:2" x14ac:dyDescent="0.3">
      <c r="A88" s="249" t="s">
        <v>709</v>
      </c>
      <c r="B88" s="248" t="s">
        <v>623</v>
      </c>
    </row>
    <row r="89" spans="1:2" x14ac:dyDescent="0.3">
      <c r="A89" s="249" t="s">
        <v>710</v>
      </c>
      <c r="B89" s="248" t="s">
        <v>623</v>
      </c>
    </row>
    <row r="90" spans="1:2" x14ac:dyDescent="0.3">
      <c r="A90" s="249" t="s">
        <v>711</v>
      </c>
      <c r="B90" s="248" t="s">
        <v>623</v>
      </c>
    </row>
    <row r="91" spans="1:2" x14ac:dyDescent="0.3">
      <c r="A91" s="249" t="s">
        <v>712</v>
      </c>
      <c r="B91" s="248" t="s">
        <v>623</v>
      </c>
    </row>
    <row r="92" spans="1:2" x14ac:dyDescent="0.3">
      <c r="A92" s="249" t="s">
        <v>713</v>
      </c>
      <c r="B92" s="248" t="s">
        <v>623</v>
      </c>
    </row>
    <row r="93" spans="1:2" x14ac:dyDescent="0.3">
      <c r="A93" s="249" t="s">
        <v>714</v>
      </c>
      <c r="B93" s="248" t="s">
        <v>623</v>
      </c>
    </row>
    <row r="94" spans="1:2" x14ac:dyDescent="0.3">
      <c r="A94" s="249" t="s">
        <v>715</v>
      </c>
      <c r="B94" s="248" t="s">
        <v>623</v>
      </c>
    </row>
    <row r="95" spans="1:2" x14ac:dyDescent="0.3">
      <c r="A95" s="252" t="s">
        <v>716</v>
      </c>
      <c r="B95" s="248"/>
    </row>
    <row r="96" spans="1:2" x14ac:dyDescent="0.3">
      <c r="A96" s="249" t="s">
        <v>717</v>
      </c>
      <c r="B96" s="248" t="s">
        <v>623</v>
      </c>
    </row>
    <row r="97" spans="1:2" x14ac:dyDescent="0.3">
      <c r="A97" s="249" t="s">
        <v>718</v>
      </c>
      <c r="B97" s="248" t="s">
        <v>623</v>
      </c>
    </row>
    <row r="98" spans="1:2" x14ac:dyDescent="0.3">
      <c r="A98" s="252" t="s">
        <v>719</v>
      </c>
      <c r="B98" s="248"/>
    </row>
    <row r="99" spans="1:2" x14ac:dyDescent="0.3">
      <c r="A99" s="249" t="s">
        <v>720</v>
      </c>
      <c r="B99" s="248" t="s">
        <v>623</v>
      </c>
    </row>
    <row r="100" spans="1:2" x14ac:dyDescent="0.3">
      <c r="A100" s="249" t="s">
        <v>721</v>
      </c>
      <c r="B100" s="248" t="s">
        <v>623</v>
      </c>
    </row>
    <row r="101" spans="1:2" x14ac:dyDescent="0.3">
      <c r="A101" s="252" t="s">
        <v>722</v>
      </c>
    </row>
    <row r="102" spans="1:2" x14ac:dyDescent="0.3">
      <c r="A102" s="249" t="s">
        <v>723</v>
      </c>
      <c r="B102" s="248" t="s">
        <v>724</v>
      </c>
    </row>
    <row r="103" spans="1:2" x14ac:dyDescent="0.3">
      <c r="A103" s="249" t="s">
        <v>725</v>
      </c>
      <c r="B103" s="248" t="s">
        <v>726</v>
      </c>
    </row>
    <row r="104" spans="1:2" x14ac:dyDescent="0.3">
      <c r="A104" s="252" t="s">
        <v>727</v>
      </c>
    </row>
    <row r="105" spans="1:2" x14ac:dyDescent="0.3">
      <c r="A105" s="249" t="s">
        <v>728</v>
      </c>
      <c r="B105" s="248" t="s">
        <v>700</v>
      </c>
    </row>
    <row r="106" spans="1:2" x14ac:dyDescent="0.3">
      <c r="A106" s="249" t="s">
        <v>729</v>
      </c>
    </row>
    <row r="107" spans="1:2" x14ac:dyDescent="0.3">
      <c r="A107" s="252" t="s">
        <v>730</v>
      </c>
    </row>
    <row r="108" spans="1:2" x14ac:dyDescent="0.3">
      <c r="A108" s="249" t="s">
        <v>731</v>
      </c>
      <c r="B108" s="248" t="s">
        <v>660</v>
      </c>
    </row>
    <row r="109" spans="1:2" x14ac:dyDescent="0.3">
      <c r="A109" s="249"/>
    </row>
    <row r="110" spans="1:2" x14ac:dyDescent="0.3">
      <c r="A110" s="249"/>
    </row>
    <row r="111" spans="1:2" ht="18" x14ac:dyDescent="0.4">
      <c r="A111" s="245" t="s">
        <v>759</v>
      </c>
    </row>
    <row r="114" spans="1:3" x14ac:dyDescent="0.3">
      <c r="A114" s="246" t="s">
        <v>592</v>
      </c>
      <c r="B114" s="247" t="s">
        <v>593</v>
      </c>
      <c r="C114" s="230" t="s">
        <v>594</v>
      </c>
    </row>
    <row r="115" spans="1:3" x14ac:dyDescent="0.3">
      <c r="A115" s="129" t="s">
        <v>760</v>
      </c>
    </row>
    <row r="116" spans="1:3" x14ac:dyDescent="0.3">
      <c r="A116" s="249" t="s">
        <v>761</v>
      </c>
      <c r="B116" s="248" t="s">
        <v>762</v>
      </c>
    </row>
    <row r="117" spans="1:3" x14ac:dyDescent="0.3">
      <c r="A117" s="259" t="s">
        <v>765</v>
      </c>
      <c r="B117" s="248" t="s">
        <v>667</v>
      </c>
    </row>
    <row r="118" spans="1:3" x14ac:dyDescent="0.3">
      <c r="A118" s="259" t="s">
        <v>763</v>
      </c>
      <c r="B118" s="248" t="s">
        <v>764</v>
      </c>
    </row>
    <row r="119" spans="1:3" ht="21" x14ac:dyDescent="0.3">
      <c r="A119" s="261" t="s">
        <v>767</v>
      </c>
      <c r="B119" s="250" t="s">
        <v>766</v>
      </c>
    </row>
    <row r="120" spans="1:3" x14ac:dyDescent="0.3">
      <c r="A120" s="261" t="s">
        <v>768</v>
      </c>
      <c r="B120" s="260" t="s">
        <v>769</v>
      </c>
    </row>
    <row r="121" spans="1:3" ht="20" x14ac:dyDescent="0.3">
      <c r="A121" s="261" t="s">
        <v>770</v>
      </c>
      <c r="B121" s="262" t="s">
        <v>771</v>
      </c>
    </row>
    <row r="122" spans="1:3" x14ac:dyDescent="0.3">
      <c r="A122" s="261" t="s">
        <v>772</v>
      </c>
      <c r="B122" s="248" t="s">
        <v>773</v>
      </c>
    </row>
    <row r="123" spans="1:3" x14ac:dyDescent="0.3">
      <c r="A123" s="261" t="s">
        <v>774</v>
      </c>
      <c r="B123" s="248" t="s">
        <v>775</v>
      </c>
    </row>
    <row r="124" spans="1:3" x14ac:dyDescent="0.3">
      <c r="A124" s="259" t="s">
        <v>776</v>
      </c>
      <c r="B124" s="248" t="s">
        <v>777</v>
      </c>
    </row>
    <row r="125" spans="1:3" x14ac:dyDescent="0.3">
      <c r="A125" s="249" t="s">
        <v>778</v>
      </c>
      <c r="B125" s="248" t="s">
        <v>781</v>
      </c>
    </row>
    <row r="126" spans="1:3" x14ac:dyDescent="0.3">
      <c r="A126" s="249" t="s">
        <v>779</v>
      </c>
      <c r="B126" s="248" t="s">
        <v>780</v>
      </c>
    </row>
    <row r="127" spans="1:3" x14ac:dyDescent="0.3">
      <c r="A127" s="249" t="s">
        <v>782</v>
      </c>
      <c r="B127" s="248" t="s">
        <v>780</v>
      </c>
    </row>
    <row r="128" spans="1:3" x14ac:dyDescent="0.3">
      <c r="A128" s="249" t="s">
        <v>783</v>
      </c>
      <c r="B128" s="248" t="s">
        <v>784</v>
      </c>
    </row>
    <row r="129" spans="1:3" x14ac:dyDescent="0.3">
      <c r="A129" s="249" t="s">
        <v>785</v>
      </c>
      <c r="B129" s="248" t="s">
        <v>786</v>
      </c>
    </row>
    <row r="130" spans="1:3" x14ac:dyDescent="0.3">
      <c r="A130" s="249" t="s">
        <v>787</v>
      </c>
      <c r="B130" s="248" t="s">
        <v>788</v>
      </c>
    </row>
    <row r="131" spans="1:3" x14ac:dyDescent="0.3">
      <c r="A131" s="249" t="s">
        <v>789</v>
      </c>
      <c r="B131" s="248" t="s">
        <v>622</v>
      </c>
    </row>
    <row r="132" spans="1:3" x14ac:dyDescent="0.3">
      <c r="A132" s="251" t="s">
        <v>817</v>
      </c>
      <c r="B132" s="248"/>
    </row>
    <row r="133" spans="1:3" x14ac:dyDescent="0.3">
      <c r="A133" s="249" t="s">
        <v>818</v>
      </c>
      <c r="B133" s="248" t="s">
        <v>828</v>
      </c>
    </row>
    <row r="134" spans="1:3" x14ac:dyDescent="0.3">
      <c r="A134" s="249" t="s">
        <v>819</v>
      </c>
      <c r="B134" s="248" t="s">
        <v>831</v>
      </c>
    </row>
    <row r="135" spans="1:3" x14ac:dyDescent="0.3">
      <c r="A135" s="249" t="s">
        <v>820</v>
      </c>
      <c r="B135" s="248" t="s">
        <v>904</v>
      </c>
    </row>
    <row r="136" spans="1:3" x14ac:dyDescent="0.3">
      <c r="A136" s="249" t="s">
        <v>821</v>
      </c>
      <c r="B136" s="248" t="s">
        <v>828</v>
      </c>
    </row>
    <row r="137" spans="1:3" x14ac:dyDescent="0.3">
      <c r="A137" s="249" t="s">
        <v>822</v>
      </c>
      <c r="B137" s="248" t="s">
        <v>679</v>
      </c>
    </row>
    <row r="138" spans="1:3" x14ac:dyDescent="0.3">
      <c r="A138" s="249" t="s">
        <v>823</v>
      </c>
      <c r="B138" s="248" t="s">
        <v>830</v>
      </c>
    </row>
    <row r="139" spans="1:3" ht="38.5" customHeight="1" x14ac:dyDescent="0.3">
      <c r="A139" s="249" t="s">
        <v>824</v>
      </c>
      <c r="B139" s="260" t="s">
        <v>832</v>
      </c>
      <c r="C139" s="262" t="s">
        <v>833</v>
      </c>
    </row>
    <row r="140" spans="1:3" ht="37.25" customHeight="1" x14ac:dyDescent="0.3">
      <c r="A140" s="268" t="s">
        <v>825</v>
      </c>
      <c r="B140" s="260" t="s">
        <v>830</v>
      </c>
      <c r="C140" s="262" t="s">
        <v>829</v>
      </c>
    </row>
    <row r="141" spans="1:3" x14ac:dyDescent="0.3">
      <c r="A141" s="249" t="s">
        <v>826</v>
      </c>
      <c r="B141" s="248" t="s">
        <v>827</v>
      </c>
    </row>
    <row r="142" spans="1:3" x14ac:dyDescent="0.3">
      <c r="A142" s="251" t="s">
        <v>834</v>
      </c>
      <c r="B142" s="248"/>
    </row>
    <row r="143" spans="1:3" x14ac:dyDescent="0.3">
      <c r="A143" s="249" t="s">
        <v>835</v>
      </c>
      <c r="B143" s="248" t="s">
        <v>841</v>
      </c>
    </row>
    <row r="144" spans="1:3" x14ac:dyDescent="0.3">
      <c r="A144" s="249" t="s">
        <v>836</v>
      </c>
      <c r="B144" s="248" t="s">
        <v>903</v>
      </c>
    </row>
    <row r="145" spans="1:2" x14ac:dyDescent="0.3">
      <c r="A145" s="249" t="s">
        <v>837</v>
      </c>
      <c r="B145" s="248" t="s">
        <v>843</v>
      </c>
    </row>
    <row r="146" spans="1:2" x14ac:dyDescent="0.3">
      <c r="A146" s="249" t="s">
        <v>838</v>
      </c>
      <c r="B146" s="248" t="s">
        <v>843</v>
      </c>
    </row>
    <row r="147" spans="1:2" x14ac:dyDescent="0.3">
      <c r="A147" s="249" t="s">
        <v>839</v>
      </c>
      <c r="B147" s="248" t="s">
        <v>842</v>
      </c>
    </row>
    <row r="148" spans="1:2" x14ac:dyDescent="0.3">
      <c r="A148" s="249" t="s">
        <v>840</v>
      </c>
      <c r="B148" s="248" t="s">
        <v>844</v>
      </c>
    </row>
    <row r="149" spans="1:2" x14ac:dyDescent="0.3">
      <c r="A149" s="251" t="s">
        <v>845</v>
      </c>
      <c r="B149" s="248"/>
    </row>
    <row r="150" spans="1:2" x14ac:dyDescent="0.3">
      <c r="A150" s="249" t="s">
        <v>846</v>
      </c>
      <c r="B150" s="248" t="s">
        <v>851</v>
      </c>
    </row>
    <row r="151" spans="1:2" x14ac:dyDescent="0.3">
      <c r="A151" s="249" t="s">
        <v>847</v>
      </c>
      <c r="B151" s="248" t="s">
        <v>683</v>
      </c>
    </row>
    <row r="152" spans="1:2" x14ac:dyDescent="0.3">
      <c r="A152" s="249" t="s">
        <v>848</v>
      </c>
      <c r="B152" s="248" t="s">
        <v>683</v>
      </c>
    </row>
    <row r="153" spans="1:2" x14ac:dyDescent="0.3">
      <c r="A153" s="249" t="s">
        <v>849</v>
      </c>
      <c r="B153" s="248" t="s">
        <v>683</v>
      </c>
    </row>
    <row r="154" spans="1:2" x14ac:dyDescent="0.3">
      <c r="A154" s="249" t="s">
        <v>850</v>
      </c>
      <c r="B154" s="248" t="s">
        <v>683</v>
      </c>
    </row>
    <row r="155" spans="1:2" x14ac:dyDescent="0.3">
      <c r="A155" s="251" t="s">
        <v>852</v>
      </c>
      <c r="B155" s="248"/>
    </row>
    <row r="156" spans="1:2" x14ac:dyDescent="0.3">
      <c r="A156" s="249" t="s">
        <v>853</v>
      </c>
      <c r="B156" s="248" t="s">
        <v>851</v>
      </c>
    </row>
    <row r="157" spans="1:2" x14ac:dyDescent="0.3">
      <c r="A157" s="249" t="s">
        <v>854</v>
      </c>
      <c r="B157" s="248" t="s">
        <v>683</v>
      </c>
    </row>
    <row r="158" spans="1:2" x14ac:dyDescent="0.3">
      <c r="A158" s="249" t="s">
        <v>855</v>
      </c>
      <c r="B158" s="248" t="s">
        <v>683</v>
      </c>
    </row>
    <row r="159" spans="1:2" x14ac:dyDescent="0.3">
      <c r="A159" s="249" t="s">
        <v>856</v>
      </c>
      <c r="B159" s="248" t="s">
        <v>859</v>
      </c>
    </row>
    <row r="160" spans="1:2" x14ac:dyDescent="0.3">
      <c r="A160" s="249" t="s">
        <v>857</v>
      </c>
      <c r="B160" s="248" t="s">
        <v>683</v>
      </c>
    </row>
    <row r="161" spans="1:2" x14ac:dyDescent="0.3">
      <c r="A161" s="249" t="s">
        <v>858</v>
      </c>
      <c r="B161" s="248" t="s">
        <v>683</v>
      </c>
    </row>
    <row r="162" spans="1:2" ht="23.5" x14ac:dyDescent="0.3">
      <c r="A162" s="252" t="s">
        <v>860</v>
      </c>
    </row>
    <row r="163" spans="1:2" x14ac:dyDescent="0.3">
      <c r="A163" s="249" t="s">
        <v>861</v>
      </c>
      <c r="B163" s="248" t="s">
        <v>868</v>
      </c>
    </row>
    <row r="164" spans="1:2" x14ac:dyDescent="0.3">
      <c r="A164" s="249" t="s">
        <v>862</v>
      </c>
      <c r="B164" s="248" t="s">
        <v>867</v>
      </c>
    </row>
    <row r="165" spans="1:2" x14ac:dyDescent="0.3">
      <c r="A165" s="249" t="s">
        <v>863</v>
      </c>
      <c r="B165" s="248" t="s">
        <v>867</v>
      </c>
    </row>
    <row r="166" spans="1:2" x14ac:dyDescent="0.3">
      <c r="A166" s="249" t="s">
        <v>864</v>
      </c>
      <c r="B166" s="248" t="s">
        <v>867</v>
      </c>
    </row>
    <row r="167" spans="1:2" x14ac:dyDescent="0.3">
      <c r="A167" s="249" t="s">
        <v>865</v>
      </c>
      <c r="B167" s="248" t="s">
        <v>867</v>
      </c>
    </row>
    <row r="168" spans="1:2" x14ac:dyDescent="0.3">
      <c r="A168" s="249" t="s">
        <v>866</v>
      </c>
      <c r="B168" s="248" t="s">
        <v>867</v>
      </c>
    </row>
    <row r="169" spans="1:2" x14ac:dyDescent="0.3">
      <c r="A169" s="251" t="s">
        <v>869</v>
      </c>
    </row>
    <row r="170" spans="1:2" x14ac:dyDescent="0.3">
      <c r="A170" s="249" t="s">
        <v>870</v>
      </c>
      <c r="B170" s="248" t="s">
        <v>887</v>
      </c>
    </row>
    <row r="171" spans="1:2" x14ac:dyDescent="0.3">
      <c r="A171" s="249" t="s">
        <v>871</v>
      </c>
      <c r="B171" s="248" t="s">
        <v>894</v>
      </c>
    </row>
    <row r="172" spans="1:2" x14ac:dyDescent="0.3">
      <c r="A172" s="249" t="s">
        <v>872</v>
      </c>
      <c r="B172" s="248" t="s">
        <v>769</v>
      </c>
    </row>
    <row r="173" spans="1:2" x14ac:dyDescent="0.3">
      <c r="A173" s="249" t="s">
        <v>873</v>
      </c>
      <c r="B173" s="248" t="s">
        <v>769</v>
      </c>
    </row>
    <row r="174" spans="1:2" x14ac:dyDescent="0.3">
      <c r="A174" s="249" t="s">
        <v>874</v>
      </c>
      <c r="B174" s="248" t="s">
        <v>769</v>
      </c>
    </row>
    <row r="175" spans="1:2" x14ac:dyDescent="0.3">
      <c r="A175" s="249" t="s">
        <v>875</v>
      </c>
      <c r="B175" s="248" t="s">
        <v>769</v>
      </c>
    </row>
    <row r="176" spans="1:2" x14ac:dyDescent="0.3">
      <c r="A176" s="249" t="s">
        <v>876</v>
      </c>
      <c r="B176" s="248" t="s">
        <v>769</v>
      </c>
    </row>
    <row r="177" spans="1:2" x14ac:dyDescent="0.3">
      <c r="A177" s="249" t="s">
        <v>877</v>
      </c>
      <c r="B177" s="248" t="s">
        <v>769</v>
      </c>
    </row>
    <row r="178" spans="1:2" x14ac:dyDescent="0.3">
      <c r="A178" s="249" t="s">
        <v>878</v>
      </c>
      <c r="B178" s="248" t="s">
        <v>769</v>
      </c>
    </row>
    <row r="179" spans="1:2" x14ac:dyDescent="0.3">
      <c r="A179" s="249" t="s">
        <v>879</v>
      </c>
      <c r="B179" s="248" t="s">
        <v>769</v>
      </c>
    </row>
    <row r="180" spans="1:2" x14ac:dyDescent="0.3">
      <c r="A180" s="249" t="s">
        <v>880</v>
      </c>
      <c r="B180" s="248" t="s">
        <v>769</v>
      </c>
    </row>
    <row r="181" spans="1:2" x14ac:dyDescent="0.3">
      <c r="A181" s="249" t="s">
        <v>881</v>
      </c>
      <c r="B181" s="248" t="s">
        <v>769</v>
      </c>
    </row>
    <row r="182" spans="1:2" x14ac:dyDescent="0.3">
      <c r="A182" s="249" t="s">
        <v>882</v>
      </c>
      <c r="B182" s="248" t="s">
        <v>769</v>
      </c>
    </row>
    <row r="183" spans="1:2" x14ac:dyDescent="0.3">
      <c r="A183" s="249" t="s">
        <v>883</v>
      </c>
      <c r="B183" s="248" t="s">
        <v>769</v>
      </c>
    </row>
    <row r="184" spans="1:2" x14ac:dyDescent="0.3">
      <c r="A184" s="249" t="s">
        <v>884</v>
      </c>
      <c r="B184" s="248" t="s">
        <v>769</v>
      </c>
    </row>
    <row r="185" spans="1:2" x14ac:dyDescent="0.3">
      <c r="A185" s="249" t="s">
        <v>885</v>
      </c>
      <c r="B185" s="248" t="s">
        <v>769</v>
      </c>
    </row>
    <row r="186" spans="1:2" x14ac:dyDescent="0.3">
      <c r="A186" s="249" t="s">
        <v>886</v>
      </c>
      <c r="B186" s="248" t="s">
        <v>769</v>
      </c>
    </row>
    <row r="187" spans="1:2" ht="23.5" x14ac:dyDescent="0.3">
      <c r="A187" s="252" t="s">
        <v>888</v>
      </c>
      <c r="B187" s="248"/>
    </row>
    <row r="188" spans="1:2" x14ac:dyDescent="0.3">
      <c r="A188" s="249" t="s">
        <v>889</v>
      </c>
      <c r="B188" s="248" t="s">
        <v>887</v>
      </c>
    </row>
    <row r="189" spans="1:2" x14ac:dyDescent="0.3">
      <c r="A189" s="249" t="s">
        <v>890</v>
      </c>
      <c r="B189" s="248" t="s">
        <v>895</v>
      </c>
    </row>
    <row r="190" spans="1:2" ht="21" x14ac:dyDescent="0.3">
      <c r="A190" s="249" t="s">
        <v>891</v>
      </c>
      <c r="B190" s="250" t="s">
        <v>902</v>
      </c>
    </row>
    <row r="191" spans="1:2" x14ac:dyDescent="0.3">
      <c r="A191" s="249" t="s">
        <v>892</v>
      </c>
      <c r="B191" s="248" t="s">
        <v>700</v>
      </c>
    </row>
    <row r="192" spans="1:2" x14ac:dyDescent="0.3">
      <c r="A192" s="249" t="s">
        <v>893</v>
      </c>
      <c r="B192" s="248" t="s">
        <v>700</v>
      </c>
    </row>
    <row r="193" spans="1:3" x14ac:dyDescent="0.3">
      <c r="A193" s="252" t="s">
        <v>896</v>
      </c>
    </row>
    <row r="194" spans="1:3" x14ac:dyDescent="0.3">
      <c r="A194" s="5" t="s">
        <v>897</v>
      </c>
      <c r="B194" s="248" t="s">
        <v>906</v>
      </c>
    </row>
    <row r="195" spans="1:3" x14ac:dyDescent="0.3">
      <c r="A195" s="5" t="s">
        <v>898</v>
      </c>
      <c r="B195" s="248" t="s">
        <v>905</v>
      </c>
    </row>
    <row r="196" spans="1:3" x14ac:dyDescent="0.3">
      <c r="A196" s="5" t="s">
        <v>899</v>
      </c>
      <c r="B196" s="248" t="s">
        <v>905</v>
      </c>
    </row>
    <row r="197" spans="1:3" x14ac:dyDescent="0.3">
      <c r="A197" s="5" t="s">
        <v>900</v>
      </c>
      <c r="B197" s="248" t="s">
        <v>905</v>
      </c>
    </row>
    <row r="198" spans="1:3" x14ac:dyDescent="0.3">
      <c r="A198" s="5" t="s">
        <v>901</v>
      </c>
      <c r="B198" s="248" t="s">
        <v>907</v>
      </c>
    </row>
    <row r="199" spans="1:3" x14ac:dyDescent="0.3">
      <c r="A199" s="252" t="s">
        <v>908</v>
      </c>
    </row>
    <row r="200" spans="1:3" ht="21" x14ac:dyDescent="0.3">
      <c r="A200" s="5" t="s">
        <v>909</v>
      </c>
      <c r="B200" s="250" t="s">
        <v>915</v>
      </c>
    </row>
    <row r="201" spans="1:3" x14ac:dyDescent="0.3">
      <c r="A201" s="5" t="s">
        <v>910</v>
      </c>
      <c r="B201" s="248" t="s">
        <v>654</v>
      </c>
    </row>
    <row r="202" spans="1:3" x14ac:dyDescent="0.3">
      <c r="A202" s="5" t="s">
        <v>911</v>
      </c>
      <c r="B202" s="248" t="s">
        <v>628</v>
      </c>
    </row>
    <row r="203" spans="1:3" x14ac:dyDescent="0.3">
      <c r="A203" s="5" t="s">
        <v>912</v>
      </c>
      <c r="B203" s="248" t="s">
        <v>628</v>
      </c>
      <c r="C203" s="248" t="s">
        <v>917</v>
      </c>
    </row>
    <row r="204" spans="1:3" x14ac:dyDescent="0.3">
      <c r="A204" s="5" t="s">
        <v>913</v>
      </c>
      <c r="B204" s="248" t="s">
        <v>628</v>
      </c>
    </row>
    <row r="205" spans="1:3" x14ac:dyDescent="0.3">
      <c r="A205" s="5" t="s">
        <v>914</v>
      </c>
      <c r="B205" s="248" t="s">
        <v>916</v>
      </c>
    </row>
    <row r="248" ht="66.5" customHeight="1" x14ac:dyDescent="0.3"/>
    <row r="260" ht="23" customHeight="1" x14ac:dyDescent="0.3"/>
    <row r="283" ht="32" customHeight="1" x14ac:dyDescent="0.3"/>
    <row r="288" ht="35" customHeight="1" x14ac:dyDescent="0.3"/>
    <row r="304" ht="81.5" customHeight="1" x14ac:dyDescent="0.3"/>
    <row r="305" ht="44" customHeight="1" x14ac:dyDescent="0.3"/>
    <row r="307" ht="42.5" customHeight="1" x14ac:dyDescent="0.3"/>
    <row r="308" ht="39.5" customHeight="1" x14ac:dyDescent="0.3"/>
    <row r="310" ht="35.5" customHeight="1" x14ac:dyDescent="0.3"/>
    <row r="318" ht="27" customHeight="1" x14ac:dyDescent="0.3"/>
    <row r="319" ht="27" customHeight="1" x14ac:dyDescent="0.3"/>
  </sheetData>
  <autoFilter ref="A114:C114" xr:uid="{FE778DC7-4FB2-4A97-B2BC-331C12988325}"/>
  <phoneticPr fontId="35" type="noConversion"/>
  <pageMargins left="0.7" right="0.7" top="0.75" bottom="0.75" header="0.3" footer="0.3"/>
  <pageSetup scale="65" fitToHeight="0" orientation="landscape" r:id="rId1"/>
  <ignoredErrors>
    <ignoredError sqref="A22:A30 A31:A37 A38:A49" twoDigitTextYea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20C9A-3C90-4BC6-B1CA-A949E748A565}">
  <sheetPr>
    <tabColor rgb="FFEE2536"/>
    <pageSetUpPr fitToPage="1"/>
  </sheetPr>
  <dimension ref="B5:L134"/>
  <sheetViews>
    <sheetView showGridLines="0" topLeftCell="A121" zoomScale="88" zoomScaleNormal="88" workbookViewId="0">
      <selection activeCell="B124" sqref="B124:G134"/>
    </sheetView>
  </sheetViews>
  <sheetFormatPr baseColWidth="10" defaultColWidth="10.90625" defaultRowHeight="14" x14ac:dyDescent="0.3"/>
  <cols>
    <col min="1" max="1" width="10.90625" style="2"/>
    <col min="2" max="2" width="40.453125" style="2" customWidth="1"/>
    <col min="3" max="3" width="17.08984375" style="2" customWidth="1"/>
    <col min="4" max="4" width="12.1796875" style="2" customWidth="1"/>
    <col min="5" max="6" width="10.90625" style="2"/>
    <col min="7" max="7" width="31.81640625" style="2" customWidth="1"/>
    <col min="8" max="16384" width="10.90625" style="2"/>
  </cols>
  <sheetData>
    <row r="5" spans="2:12" ht="18" x14ac:dyDescent="0.4">
      <c r="B5" s="269" t="s">
        <v>921</v>
      </c>
    </row>
    <row r="6" spans="2:12" x14ac:dyDescent="0.3">
      <c r="B6" s="5" t="s">
        <v>922</v>
      </c>
      <c r="C6" s="5"/>
      <c r="D6" s="5"/>
      <c r="E6" s="5"/>
      <c r="F6" s="5"/>
      <c r="G6" s="5"/>
      <c r="H6" s="5"/>
      <c r="I6" s="5"/>
      <c r="J6" s="5"/>
      <c r="K6" s="5"/>
      <c r="L6" s="5"/>
    </row>
    <row r="7" spans="2:12" x14ac:dyDescent="0.3">
      <c r="B7" s="5" t="s">
        <v>923</v>
      </c>
      <c r="C7" s="5"/>
      <c r="D7" s="5"/>
      <c r="E7" s="5"/>
      <c r="F7" s="5"/>
      <c r="G7" s="5"/>
      <c r="H7" s="5"/>
      <c r="I7" s="5"/>
      <c r="J7" s="5"/>
      <c r="K7" s="5"/>
      <c r="L7" s="5"/>
    </row>
    <row r="8" spans="2:12" x14ac:dyDescent="0.3">
      <c r="B8" s="5" t="s">
        <v>924</v>
      </c>
      <c r="C8" s="5"/>
      <c r="D8" s="5"/>
      <c r="E8" s="5"/>
      <c r="F8" s="5"/>
      <c r="G8" s="5"/>
      <c r="H8" s="5"/>
      <c r="I8" s="5"/>
      <c r="J8" s="5"/>
      <c r="K8" s="5"/>
      <c r="L8" s="5"/>
    </row>
    <row r="9" spans="2:12" x14ac:dyDescent="0.3">
      <c r="B9" s="5" t="s">
        <v>925</v>
      </c>
      <c r="C9" s="5"/>
      <c r="D9" s="5"/>
      <c r="E9" s="5"/>
      <c r="F9" s="5"/>
      <c r="G9" s="5"/>
      <c r="H9" s="5"/>
      <c r="I9" s="5"/>
      <c r="J9" s="5"/>
      <c r="K9" s="5"/>
      <c r="L9" s="5"/>
    </row>
    <row r="10" spans="2:12" x14ac:dyDescent="0.3">
      <c r="B10" s="5"/>
      <c r="C10" s="5"/>
      <c r="D10" s="5"/>
      <c r="E10" s="5"/>
      <c r="F10" s="5"/>
      <c r="G10" s="5"/>
      <c r="H10" s="5"/>
      <c r="I10" s="5"/>
      <c r="J10" s="5"/>
      <c r="K10" s="5"/>
      <c r="L10" s="5"/>
    </row>
    <row r="11" spans="2:12" ht="14.5" thickBot="1" x14ac:dyDescent="0.35"/>
    <row r="12" spans="2:12" ht="23.5" thickBot="1" x14ac:dyDescent="0.35">
      <c r="B12" s="363" t="s">
        <v>926</v>
      </c>
      <c r="C12" s="364"/>
      <c r="D12" s="270" t="s">
        <v>927</v>
      </c>
      <c r="E12" s="270" t="s">
        <v>928</v>
      </c>
      <c r="F12" s="270" t="s">
        <v>929</v>
      </c>
      <c r="G12" s="270" t="s">
        <v>930</v>
      </c>
    </row>
    <row r="13" spans="2:12" ht="14.5" thickTop="1" x14ac:dyDescent="0.3">
      <c r="B13" s="365" t="s">
        <v>931</v>
      </c>
      <c r="C13" s="368" t="s">
        <v>932</v>
      </c>
      <c r="D13" s="371" t="s">
        <v>933</v>
      </c>
      <c r="E13" s="291" t="s">
        <v>934</v>
      </c>
      <c r="F13" s="291" t="s">
        <v>949</v>
      </c>
      <c r="G13" s="374" t="s">
        <v>1009</v>
      </c>
    </row>
    <row r="14" spans="2:12" x14ac:dyDescent="0.3">
      <c r="B14" s="366"/>
      <c r="C14" s="369"/>
      <c r="D14" s="372"/>
      <c r="E14" s="292" t="s">
        <v>935</v>
      </c>
      <c r="F14" s="292" t="s">
        <v>950</v>
      </c>
      <c r="G14" s="375"/>
    </row>
    <row r="15" spans="2:12" x14ac:dyDescent="0.3">
      <c r="B15" s="366"/>
      <c r="C15" s="369"/>
      <c r="D15" s="372"/>
      <c r="E15" s="292" t="s">
        <v>936</v>
      </c>
      <c r="F15" s="293"/>
      <c r="G15" s="375"/>
    </row>
    <row r="16" spans="2:12" x14ac:dyDescent="0.3">
      <c r="B16" s="366"/>
      <c r="C16" s="369"/>
      <c r="D16" s="372"/>
      <c r="E16" s="292" t="s">
        <v>937</v>
      </c>
      <c r="F16" s="293"/>
      <c r="G16" s="375"/>
    </row>
    <row r="17" spans="2:7" x14ac:dyDescent="0.3">
      <c r="B17" s="366"/>
      <c r="C17" s="369"/>
      <c r="D17" s="372"/>
      <c r="E17" s="292" t="s">
        <v>938</v>
      </c>
      <c r="F17" s="293"/>
      <c r="G17" s="375"/>
    </row>
    <row r="18" spans="2:7" x14ac:dyDescent="0.3">
      <c r="B18" s="366"/>
      <c r="C18" s="369"/>
      <c r="D18" s="372"/>
      <c r="E18" s="292" t="s">
        <v>939</v>
      </c>
      <c r="F18" s="293"/>
      <c r="G18" s="375"/>
    </row>
    <row r="19" spans="2:7" x14ac:dyDescent="0.3">
      <c r="B19" s="366"/>
      <c r="C19" s="369"/>
      <c r="D19" s="372"/>
      <c r="E19" s="292" t="s">
        <v>940</v>
      </c>
      <c r="F19" s="293"/>
      <c r="G19" s="375"/>
    </row>
    <row r="20" spans="2:7" x14ac:dyDescent="0.3">
      <c r="B20" s="366"/>
      <c r="C20" s="369"/>
      <c r="D20" s="372"/>
      <c r="E20" s="292" t="s">
        <v>941</v>
      </c>
      <c r="F20" s="293"/>
      <c r="G20" s="375"/>
    </row>
    <row r="21" spans="2:7" ht="14.5" thickBot="1" x14ac:dyDescent="0.35">
      <c r="B21" s="366"/>
      <c r="C21" s="370"/>
      <c r="D21" s="373"/>
      <c r="E21" s="292" t="s">
        <v>942</v>
      </c>
      <c r="F21" s="295"/>
      <c r="G21" s="376"/>
    </row>
    <row r="22" spans="2:7" x14ac:dyDescent="0.3">
      <c r="B22" s="366"/>
      <c r="C22" s="377" t="s">
        <v>951</v>
      </c>
      <c r="D22" s="379" t="s">
        <v>933</v>
      </c>
      <c r="E22" s="292" t="s">
        <v>943</v>
      </c>
      <c r="F22" s="296" t="s">
        <v>949</v>
      </c>
      <c r="G22" s="381" t="s">
        <v>1009</v>
      </c>
    </row>
    <row r="23" spans="2:7" ht="14.5" thickBot="1" x14ac:dyDescent="0.35">
      <c r="B23" s="366"/>
      <c r="C23" s="378"/>
      <c r="D23" s="380"/>
      <c r="E23" s="292" t="s">
        <v>944</v>
      </c>
      <c r="F23" s="297" t="s">
        <v>950</v>
      </c>
      <c r="G23" s="382"/>
    </row>
    <row r="24" spans="2:7" ht="14.5" thickTop="1" x14ac:dyDescent="0.3">
      <c r="B24" s="366"/>
      <c r="C24" s="383" t="s">
        <v>952</v>
      </c>
      <c r="D24" s="384" t="s">
        <v>933</v>
      </c>
      <c r="E24" s="292" t="s">
        <v>945</v>
      </c>
      <c r="F24" s="384" t="s">
        <v>950</v>
      </c>
      <c r="G24" s="374" t="s">
        <v>1010</v>
      </c>
    </row>
    <row r="25" spans="2:7" ht="14.5" thickBot="1" x14ac:dyDescent="0.35">
      <c r="B25" s="366"/>
      <c r="C25" s="370"/>
      <c r="D25" s="373"/>
      <c r="E25" s="292" t="s">
        <v>946</v>
      </c>
      <c r="F25" s="373"/>
      <c r="G25" s="375"/>
    </row>
    <row r="26" spans="2:7" x14ac:dyDescent="0.3">
      <c r="B26" s="366"/>
      <c r="C26" s="377" t="s">
        <v>953</v>
      </c>
      <c r="D26" s="379" t="s">
        <v>933</v>
      </c>
      <c r="E26" s="292" t="s">
        <v>947</v>
      </c>
      <c r="F26" s="296" t="s">
        <v>949</v>
      </c>
      <c r="G26" s="375"/>
    </row>
    <row r="27" spans="2:7" ht="14.5" thickBot="1" x14ac:dyDescent="0.35">
      <c r="B27" s="366"/>
      <c r="C27" s="378"/>
      <c r="D27" s="380"/>
      <c r="E27" s="292" t="s">
        <v>948</v>
      </c>
      <c r="F27" s="297" t="s">
        <v>950</v>
      </c>
      <c r="G27" s="375"/>
    </row>
    <row r="28" spans="2:7" x14ac:dyDescent="0.3">
      <c r="B28" s="366"/>
      <c r="C28" s="383" t="s">
        <v>954</v>
      </c>
      <c r="D28" s="384" t="s">
        <v>933</v>
      </c>
      <c r="E28" s="293"/>
      <c r="F28" s="298" t="s">
        <v>949</v>
      </c>
      <c r="G28" s="375"/>
    </row>
    <row r="29" spans="2:7" ht="14.5" thickBot="1" x14ac:dyDescent="0.35">
      <c r="B29" s="366"/>
      <c r="C29" s="370"/>
      <c r="D29" s="373"/>
      <c r="E29" s="293"/>
      <c r="F29" s="294" t="s">
        <v>950</v>
      </c>
      <c r="G29" s="375"/>
    </row>
    <row r="30" spans="2:7" x14ac:dyDescent="0.3">
      <c r="B30" s="366"/>
      <c r="C30" s="377" t="s">
        <v>955</v>
      </c>
      <c r="D30" s="379" t="s">
        <v>933</v>
      </c>
      <c r="E30" s="293"/>
      <c r="F30" s="296" t="s">
        <v>949</v>
      </c>
      <c r="G30" s="375"/>
    </row>
    <row r="31" spans="2:7" ht="14.5" thickBot="1" x14ac:dyDescent="0.35">
      <c r="B31" s="366"/>
      <c r="C31" s="378"/>
      <c r="D31" s="380"/>
      <c r="E31" s="293"/>
      <c r="F31" s="297" t="s">
        <v>950</v>
      </c>
      <c r="G31" s="375"/>
    </row>
    <row r="32" spans="2:7" ht="20.5" thickBot="1" x14ac:dyDescent="0.35">
      <c r="B32" s="367"/>
      <c r="C32" s="290" t="s">
        <v>956</v>
      </c>
      <c r="D32" s="299" t="s">
        <v>933</v>
      </c>
      <c r="E32" s="295"/>
      <c r="F32" s="299" t="s">
        <v>957</v>
      </c>
      <c r="G32" s="376"/>
    </row>
    <row r="33" spans="2:7" x14ac:dyDescent="0.3">
      <c r="B33" s="385" t="s">
        <v>958</v>
      </c>
      <c r="C33" s="377" t="s">
        <v>959</v>
      </c>
      <c r="D33" s="379" t="s">
        <v>933</v>
      </c>
      <c r="E33" s="296" t="s">
        <v>960</v>
      </c>
      <c r="F33" s="379" t="s">
        <v>962</v>
      </c>
      <c r="G33" s="381" t="s">
        <v>1011</v>
      </c>
    </row>
    <row r="34" spans="2:7" x14ac:dyDescent="0.3">
      <c r="B34" s="386"/>
      <c r="C34" s="388"/>
      <c r="D34" s="389"/>
      <c r="E34" s="300" t="s">
        <v>961</v>
      </c>
      <c r="F34" s="389"/>
      <c r="G34" s="390"/>
    </row>
    <row r="35" spans="2:7" ht="14.5" thickBot="1" x14ac:dyDescent="0.35">
      <c r="B35" s="387"/>
      <c r="C35" s="378"/>
      <c r="D35" s="380"/>
      <c r="E35" s="297" t="s">
        <v>938</v>
      </c>
      <c r="F35" s="380"/>
      <c r="G35" s="382"/>
    </row>
    <row r="36" spans="2:7" ht="14.5" thickBot="1" x14ac:dyDescent="0.35">
      <c r="B36" s="391" t="s">
        <v>963</v>
      </c>
      <c r="C36" s="392"/>
      <c r="D36" s="392"/>
      <c r="E36" s="392"/>
      <c r="F36" s="392"/>
      <c r="G36" s="393"/>
    </row>
    <row r="37" spans="2:7" ht="24" thickTop="1" thickBot="1" x14ac:dyDescent="0.35">
      <c r="B37" s="394" t="s">
        <v>926</v>
      </c>
      <c r="C37" s="395"/>
      <c r="D37" s="275" t="s">
        <v>927</v>
      </c>
      <c r="E37" s="275" t="s">
        <v>928</v>
      </c>
      <c r="F37" s="275" t="s">
        <v>929</v>
      </c>
      <c r="G37" s="275" t="s">
        <v>930</v>
      </c>
    </row>
    <row r="38" spans="2:7" ht="21" x14ac:dyDescent="0.3">
      <c r="B38" s="385" t="s">
        <v>964</v>
      </c>
      <c r="C38" s="377" t="s">
        <v>965</v>
      </c>
      <c r="D38" s="379" t="s">
        <v>933</v>
      </c>
      <c r="E38" s="296" t="s">
        <v>966</v>
      </c>
      <c r="F38" s="396"/>
      <c r="G38" s="398" t="s">
        <v>1008</v>
      </c>
    </row>
    <row r="39" spans="2:7" ht="21.5" thickBot="1" x14ac:dyDescent="0.35">
      <c r="B39" s="386"/>
      <c r="C39" s="378"/>
      <c r="D39" s="380"/>
      <c r="E39" s="297" t="s">
        <v>967</v>
      </c>
      <c r="F39" s="397"/>
      <c r="G39" s="399"/>
    </row>
    <row r="40" spans="2:7" ht="30.5" thickBot="1" x14ac:dyDescent="0.35">
      <c r="B40" s="386"/>
      <c r="C40" s="290" t="s">
        <v>968</v>
      </c>
      <c r="D40" s="299" t="s">
        <v>933</v>
      </c>
      <c r="E40" s="298" t="s">
        <v>969</v>
      </c>
      <c r="F40" s="301"/>
      <c r="G40" s="398" t="s">
        <v>1008</v>
      </c>
    </row>
    <row r="41" spans="2:7" ht="30.5" thickBot="1" x14ac:dyDescent="0.35">
      <c r="B41" s="386"/>
      <c r="C41" s="302" t="s">
        <v>971</v>
      </c>
      <c r="D41" s="303" t="s">
        <v>933</v>
      </c>
      <c r="E41" s="294" t="s">
        <v>970</v>
      </c>
      <c r="F41" s="304"/>
      <c r="G41" s="399"/>
    </row>
    <row r="42" spans="2:7" ht="21.5" thickBot="1" x14ac:dyDescent="0.35">
      <c r="B42" s="386"/>
      <c r="C42" s="290" t="s">
        <v>972</v>
      </c>
      <c r="D42" s="299" t="s">
        <v>933</v>
      </c>
      <c r="E42" s="298" t="s">
        <v>969</v>
      </c>
      <c r="F42" s="301"/>
      <c r="G42" s="398" t="s">
        <v>1008</v>
      </c>
    </row>
    <row r="43" spans="2:7" ht="30.5" thickBot="1" x14ac:dyDescent="0.35">
      <c r="B43" s="387"/>
      <c r="C43" s="302" t="s">
        <v>973</v>
      </c>
      <c r="D43" s="303" t="s">
        <v>933</v>
      </c>
      <c r="E43" s="294" t="s">
        <v>970</v>
      </c>
      <c r="F43" s="304"/>
      <c r="G43" s="399"/>
    </row>
    <row r="44" spans="2:7" ht="50" x14ac:dyDescent="0.3">
      <c r="B44" s="400" t="s">
        <v>974</v>
      </c>
      <c r="C44" s="289" t="s">
        <v>975</v>
      </c>
      <c r="D44" s="384" t="s">
        <v>933</v>
      </c>
      <c r="E44" s="298" t="s">
        <v>977</v>
      </c>
      <c r="F44" s="432"/>
      <c r="G44" s="421" t="s">
        <v>1008</v>
      </c>
    </row>
    <row r="45" spans="2:7" ht="30" x14ac:dyDescent="0.3">
      <c r="B45" s="366"/>
      <c r="C45" s="288" t="s">
        <v>976</v>
      </c>
      <c r="D45" s="372"/>
      <c r="E45" s="292" t="s">
        <v>978</v>
      </c>
      <c r="F45" s="434"/>
      <c r="G45" s="422"/>
    </row>
    <row r="46" spans="2:7" ht="14.5" thickBot="1" x14ac:dyDescent="0.35">
      <c r="B46" s="367"/>
      <c r="C46" s="305"/>
      <c r="D46" s="373"/>
      <c r="E46" s="294" t="s">
        <v>979</v>
      </c>
      <c r="F46" s="433"/>
      <c r="G46" s="423"/>
    </row>
    <row r="47" spans="2:7" x14ac:dyDescent="0.3">
      <c r="B47" s="272" t="s">
        <v>980</v>
      </c>
      <c r="C47" s="377" t="s">
        <v>983</v>
      </c>
      <c r="D47" s="379" t="s">
        <v>933</v>
      </c>
      <c r="E47" s="396"/>
      <c r="F47" s="396"/>
      <c r="G47" s="398" t="s">
        <v>1008</v>
      </c>
    </row>
    <row r="48" spans="2:7" x14ac:dyDescent="0.3">
      <c r="B48" s="273" t="s">
        <v>981</v>
      </c>
      <c r="C48" s="388"/>
      <c r="D48" s="389"/>
      <c r="E48" s="401"/>
      <c r="F48" s="401"/>
      <c r="G48" s="402"/>
    </row>
    <row r="49" spans="2:7" ht="14.5" thickBot="1" x14ac:dyDescent="0.35">
      <c r="B49" s="274" t="s">
        <v>982</v>
      </c>
      <c r="C49" s="378"/>
      <c r="D49" s="380"/>
      <c r="E49" s="397"/>
      <c r="F49" s="397"/>
      <c r="G49" s="399"/>
    </row>
    <row r="50" spans="2:7" ht="30.5" thickBot="1" x14ac:dyDescent="0.35">
      <c r="B50" s="279"/>
      <c r="C50" s="290" t="s">
        <v>984</v>
      </c>
      <c r="D50" s="306" t="s">
        <v>985</v>
      </c>
      <c r="E50" s="301"/>
      <c r="F50" s="301"/>
      <c r="G50" s="307" t="s">
        <v>986</v>
      </c>
    </row>
    <row r="51" spans="2:7" ht="14.5" thickBot="1" x14ac:dyDescent="0.35">
      <c r="B51" s="391" t="s">
        <v>963</v>
      </c>
      <c r="C51" s="392"/>
      <c r="D51" s="392"/>
      <c r="E51" s="392"/>
      <c r="F51" s="392"/>
      <c r="G51" s="393"/>
    </row>
    <row r="52" spans="2:7" ht="24" thickTop="1" thickBot="1" x14ac:dyDescent="0.35">
      <c r="B52" s="394" t="s">
        <v>926</v>
      </c>
      <c r="C52" s="395"/>
      <c r="D52" s="275" t="s">
        <v>927</v>
      </c>
      <c r="E52" s="275" t="s">
        <v>928</v>
      </c>
      <c r="F52" s="275" t="s">
        <v>929</v>
      </c>
      <c r="G52" s="275" t="s">
        <v>930</v>
      </c>
    </row>
    <row r="53" spans="2:7" ht="58" thickBot="1" x14ac:dyDescent="0.35">
      <c r="B53" s="385" t="s">
        <v>987</v>
      </c>
      <c r="C53" s="277" t="s">
        <v>988</v>
      </c>
      <c r="D53" s="281" t="s">
        <v>933</v>
      </c>
      <c r="E53" s="281" t="s">
        <v>989</v>
      </c>
      <c r="F53" s="278"/>
      <c r="G53" s="308" t="s">
        <v>1008</v>
      </c>
    </row>
    <row r="54" spans="2:7" ht="46.5" thickBot="1" x14ac:dyDescent="0.35">
      <c r="B54" s="386"/>
      <c r="C54" s="271" t="s">
        <v>990</v>
      </c>
      <c r="D54" s="282" t="s">
        <v>933</v>
      </c>
      <c r="E54" s="283" t="s">
        <v>991</v>
      </c>
      <c r="F54" s="276"/>
      <c r="G54" s="307" t="s">
        <v>1008</v>
      </c>
    </row>
    <row r="55" spans="2:7" ht="35" thickBot="1" x14ac:dyDescent="0.35">
      <c r="B55" s="387"/>
      <c r="C55" s="277" t="s">
        <v>992</v>
      </c>
      <c r="D55" s="284" t="s">
        <v>933</v>
      </c>
      <c r="E55" s="281" t="s">
        <v>993</v>
      </c>
      <c r="F55" s="278"/>
      <c r="G55" s="308" t="s">
        <v>1008</v>
      </c>
    </row>
    <row r="56" spans="2:7" ht="46.5" thickBot="1" x14ac:dyDescent="0.35">
      <c r="B56" s="400" t="s">
        <v>1122</v>
      </c>
      <c r="C56" s="271" t="s">
        <v>994</v>
      </c>
      <c r="D56" s="282" t="s">
        <v>933</v>
      </c>
      <c r="E56" s="283" t="s">
        <v>995</v>
      </c>
      <c r="F56" s="276"/>
      <c r="G56" s="307" t="s">
        <v>1008</v>
      </c>
    </row>
    <row r="57" spans="2:7" ht="107" customHeight="1" x14ac:dyDescent="0.3">
      <c r="B57" s="366"/>
      <c r="C57" s="409" t="s">
        <v>996</v>
      </c>
      <c r="D57" s="413" t="s">
        <v>985</v>
      </c>
      <c r="E57" s="415" t="s">
        <v>997</v>
      </c>
      <c r="F57" s="417"/>
      <c r="G57" s="419" t="s">
        <v>1123</v>
      </c>
    </row>
    <row r="58" spans="2:7" ht="15" customHeight="1" thickBot="1" x14ac:dyDescent="0.35">
      <c r="B58" s="366"/>
      <c r="C58" s="410"/>
      <c r="D58" s="414"/>
      <c r="E58" s="416"/>
      <c r="F58" s="418"/>
      <c r="G58" s="420"/>
    </row>
    <row r="59" spans="2:7" ht="23.5" thickBot="1" x14ac:dyDescent="0.35">
      <c r="B59" s="366"/>
      <c r="C59" s="271" t="s">
        <v>998</v>
      </c>
      <c r="D59" s="282" t="s">
        <v>933</v>
      </c>
      <c r="E59" s="283" t="s">
        <v>997</v>
      </c>
      <c r="F59" s="276"/>
      <c r="G59" s="307" t="s">
        <v>1008</v>
      </c>
    </row>
    <row r="60" spans="2:7" ht="35" thickBot="1" x14ac:dyDescent="0.35">
      <c r="B60" s="366"/>
      <c r="C60" s="277" t="s">
        <v>999</v>
      </c>
      <c r="D60" s="284" t="s">
        <v>933</v>
      </c>
      <c r="E60" s="281" t="s">
        <v>1000</v>
      </c>
      <c r="F60" s="278"/>
      <c r="G60" s="308" t="s">
        <v>1008</v>
      </c>
    </row>
    <row r="61" spans="2:7" ht="23.5" thickBot="1" x14ac:dyDescent="0.35">
      <c r="B61" s="285"/>
      <c r="C61" s="271" t="s">
        <v>1001</v>
      </c>
      <c r="D61" s="282" t="s">
        <v>933</v>
      </c>
      <c r="E61" s="283" t="s">
        <v>997</v>
      </c>
      <c r="F61" s="276"/>
      <c r="G61" s="307" t="s">
        <v>1008</v>
      </c>
    </row>
    <row r="62" spans="2:7" x14ac:dyDescent="0.3">
      <c r="B62" s="272" t="s">
        <v>1002</v>
      </c>
      <c r="C62" s="409" t="s">
        <v>1004</v>
      </c>
      <c r="D62" s="424" t="s">
        <v>933</v>
      </c>
      <c r="E62" s="415" t="s">
        <v>1005</v>
      </c>
      <c r="F62" s="417"/>
      <c r="G62" s="398" t="s">
        <v>1008</v>
      </c>
    </row>
    <row r="63" spans="2:7" ht="14.5" thickBot="1" x14ac:dyDescent="0.35">
      <c r="B63" s="274" t="s">
        <v>1003</v>
      </c>
      <c r="C63" s="410"/>
      <c r="D63" s="425"/>
      <c r="E63" s="416"/>
      <c r="F63" s="418"/>
      <c r="G63" s="399"/>
    </row>
    <row r="64" spans="2:7" ht="46.5" thickBot="1" x14ac:dyDescent="0.35">
      <c r="B64" s="279"/>
      <c r="C64" s="271" t="s">
        <v>1006</v>
      </c>
      <c r="D64" s="280" t="s">
        <v>985</v>
      </c>
      <c r="E64" s="276"/>
      <c r="F64" s="276"/>
      <c r="G64" s="319" t="s">
        <v>1007</v>
      </c>
    </row>
    <row r="65" spans="2:7" ht="14.5" thickBot="1" x14ac:dyDescent="0.35">
      <c r="B65" s="438" t="s">
        <v>1012</v>
      </c>
      <c r="C65" s="439"/>
      <c r="D65" s="439"/>
      <c r="E65" s="439"/>
      <c r="F65" s="439"/>
      <c r="G65" s="440"/>
    </row>
    <row r="66" spans="2:7" ht="24" thickTop="1" thickBot="1" x14ac:dyDescent="0.35">
      <c r="B66" s="394" t="s">
        <v>926</v>
      </c>
      <c r="C66" s="395"/>
      <c r="D66" s="275" t="s">
        <v>927</v>
      </c>
      <c r="E66" s="275" t="s">
        <v>928</v>
      </c>
      <c r="F66" s="275" t="s">
        <v>929</v>
      </c>
      <c r="G66" s="275" t="s">
        <v>930</v>
      </c>
    </row>
    <row r="67" spans="2:7" ht="50.5" thickBot="1" x14ac:dyDescent="0.35">
      <c r="B67" s="272" t="s">
        <v>1</v>
      </c>
      <c r="C67" s="302" t="s">
        <v>1014</v>
      </c>
      <c r="D67" s="303" t="s">
        <v>933</v>
      </c>
      <c r="E67" s="303" t="s">
        <v>1015</v>
      </c>
      <c r="F67" s="303" t="s">
        <v>1016</v>
      </c>
      <c r="G67" s="308" t="s">
        <v>1033</v>
      </c>
    </row>
    <row r="68" spans="2:7" ht="30.5" thickBot="1" x14ac:dyDescent="0.35">
      <c r="B68" s="273" t="s">
        <v>1013</v>
      </c>
      <c r="C68" s="290" t="s">
        <v>1017</v>
      </c>
      <c r="D68" s="299" t="s">
        <v>933</v>
      </c>
      <c r="E68" s="299" t="s">
        <v>1015</v>
      </c>
      <c r="F68" s="299" t="s">
        <v>1018</v>
      </c>
      <c r="G68" s="307" t="s">
        <v>1033</v>
      </c>
    </row>
    <row r="69" spans="2:7" ht="14.5" thickBot="1" x14ac:dyDescent="0.35">
      <c r="B69" s="286"/>
      <c r="C69" s="302" t="s">
        <v>1019</v>
      </c>
      <c r="D69" s="303" t="s">
        <v>933</v>
      </c>
      <c r="E69" s="303" t="s">
        <v>1020</v>
      </c>
      <c r="F69" s="304"/>
      <c r="G69" s="308" t="s">
        <v>1033</v>
      </c>
    </row>
    <row r="70" spans="2:7" ht="30.5" thickBot="1" x14ac:dyDescent="0.35">
      <c r="B70" s="286"/>
      <c r="C70" s="290" t="s">
        <v>1021</v>
      </c>
      <c r="D70" s="299" t="s">
        <v>933</v>
      </c>
      <c r="E70" s="299" t="s">
        <v>1020</v>
      </c>
      <c r="F70" s="299" t="s">
        <v>1022</v>
      </c>
      <c r="G70" s="307" t="s">
        <v>1033</v>
      </c>
    </row>
    <row r="71" spans="2:7" ht="30.5" thickBot="1" x14ac:dyDescent="0.35">
      <c r="B71" s="286"/>
      <c r="C71" s="302" t="s">
        <v>1023</v>
      </c>
      <c r="D71" s="309" t="s">
        <v>985</v>
      </c>
      <c r="E71" s="304"/>
      <c r="F71" s="304"/>
      <c r="G71" s="310" t="s">
        <v>1024</v>
      </c>
    </row>
    <row r="72" spans="2:7" x14ac:dyDescent="0.3">
      <c r="B72" s="286"/>
      <c r="C72" s="383" t="s">
        <v>1025</v>
      </c>
      <c r="D72" s="384" t="s">
        <v>933</v>
      </c>
      <c r="E72" s="384" t="s">
        <v>1020</v>
      </c>
      <c r="F72" s="298" t="s">
        <v>1026</v>
      </c>
      <c r="G72" s="421" t="s">
        <v>1033</v>
      </c>
    </row>
    <row r="73" spans="2:7" x14ac:dyDescent="0.3">
      <c r="B73" s="286"/>
      <c r="C73" s="369"/>
      <c r="D73" s="372"/>
      <c r="E73" s="372"/>
      <c r="F73" s="292" t="s">
        <v>1027</v>
      </c>
      <c r="G73" s="422"/>
    </row>
    <row r="74" spans="2:7" ht="14.5" thickBot="1" x14ac:dyDescent="0.35">
      <c r="B74" s="286"/>
      <c r="C74" s="370"/>
      <c r="D74" s="373"/>
      <c r="E74" s="373"/>
      <c r="F74" s="294" t="s">
        <v>1028</v>
      </c>
      <c r="G74" s="423"/>
    </row>
    <row r="75" spans="2:7" ht="20.5" thickBot="1" x14ac:dyDescent="0.35">
      <c r="B75" s="286"/>
      <c r="C75" s="302" t="s">
        <v>1029</v>
      </c>
      <c r="D75" s="303" t="s">
        <v>933</v>
      </c>
      <c r="E75" s="303" t="s">
        <v>1030</v>
      </c>
      <c r="F75" s="304"/>
      <c r="G75" s="308" t="s">
        <v>1033</v>
      </c>
    </row>
    <row r="76" spans="2:7" ht="20.5" thickBot="1" x14ac:dyDescent="0.35">
      <c r="B76" s="287"/>
      <c r="C76" s="290" t="s">
        <v>1031</v>
      </c>
      <c r="D76" s="299" t="s">
        <v>933</v>
      </c>
      <c r="E76" s="299" t="s">
        <v>1032</v>
      </c>
      <c r="F76" s="301"/>
      <c r="G76" s="307" t="s">
        <v>1033</v>
      </c>
    </row>
    <row r="77" spans="2:7" ht="14.5" thickBot="1" x14ac:dyDescent="0.35">
      <c r="B77" s="438" t="s">
        <v>1012</v>
      </c>
      <c r="C77" s="439"/>
      <c r="D77" s="439"/>
      <c r="E77" s="439"/>
      <c r="F77" s="439"/>
      <c r="G77" s="440"/>
    </row>
    <row r="78" spans="2:7" ht="24" thickTop="1" thickBot="1" x14ac:dyDescent="0.35">
      <c r="B78" s="394" t="s">
        <v>926</v>
      </c>
      <c r="C78" s="395"/>
      <c r="D78" s="275" t="s">
        <v>927</v>
      </c>
      <c r="E78" s="275" t="s">
        <v>928</v>
      </c>
      <c r="F78" s="275" t="s">
        <v>929</v>
      </c>
      <c r="G78" s="275" t="s">
        <v>930</v>
      </c>
    </row>
    <row r="79" spans="2:7" ht="20.5" thickBot="1" x14ac:dyDescent="0.35">
      <c r="B79" s="441" t="s">
        <v>1034</v>
      </c>
      <c r="C79" s="302" t="s">
        <v>1035</v>
      </c>
      <c r="D79" s="303" t="s">
        <v>933</v>
      </c>
      <c r="E79" s="303" t="s">
        <v>1036</v>
      </c>
      <c r="F79" s="303" t="s">
        <v>1037</v>
      </c>
      <c r="G79" s="311" t="s">
        <v>1033</v>
      </c>
    </row>
    <row r="80" spans="2:7" ht="60.5" thickBot="1" x14ac:dyDescent="0.35">
      <c r="B80" s="442"/>
      <c r="C80" s="290" t="s">
        <v>1038</v>
      </c>
      <c r="D80" s="299" t="s">
        <v>933</v>
      </c>
      <c r="E80" s="299" t="s">
        <v>1039</v>
      </c>
      <c r="F80" s="301"/>
      <c r="G80" s="312" t="s">
        <v>1033</v>
      </c>
    </row>
    <row r="81" spans="2:7" ht="20.5" thickBot="1" x14ac:dyDescent="0.35">
      <c r="B81" s="385" t="s">
        <v>1040</v>
      </c>
      <c r="C81" s="302" t="s">
        <v>1041</v>
      </c>
      <c r="D81" s="303" t="s">
        <v>933</v>
      </c>
      <c r="E81" s="303" t="s">
        <v>1036</v>
      </c>
      <c r="F81" s="304"/>
      <c r="G81" s="311" t="s">
        <v>1033</v>
      </c>
    </row>
    <row r="82" spans="2:7" ht="30.5" thickBot="1" x14ac:dyDescent="0.35">
      <c r="B82" s="386"/>
      <c r="C82" s="290" t="s">
        <v>1042</v>
      </c>
      <c r="D82" s="299" t="s">
        <v>933</v>
      </c>
      <c r="E82" s="299" t="s">
        <v>1036</v>
      </c>
      <c r="F82" s="301"/>
      <c r="G82" s="312" t="s">
        <v>1033</v>
      </c>
    </row>
    <row r="83" spans="2:7" ht="60.5" thickBot="1" x14ac:dyDescent="0.35">
      <c r="B83" s="387"/>
      <c r="C83" s="302" t="s">
        <v>1043</v>
      </c>
      <c r="D83" s="303" t="s">
        <v>933</v>
      </c>
      <c r="E83" s="304"/>
      <c r="F83" s="303" t="s">
        <v>1037</v>
      </c>
      <c r="G83" s="311" t="s">
        <v>1033</v>
      </c>
    </row>
    <row r="84" spans="2:7" ht="60.5" thickBot="1" x14ac:dyDescent="0.35">
      <c r="B84" s="400" t="s">
        <v>1044</v>
      </c>
      <c r="C84" s="290" t="s">
        <v>1045</v>
      </c>
      <c r="D84" s="299" t="s">
        <v>933</v>
      </c>
      <c r="E84" s="299" t="s">
        <v>1046</v>
      </c>
      <c r="F84" s="301"/>
      <c r="G84" s="312" t="s">
        <v>1033</v>
      </c>
    </row>
    <row r="85" spans="2:7" ht="40.5" thickBot="1" x14ac:dyDescent="0.35">
      <c r="B85" s="366"/>
      <c r="C85" s="302" t="s">
        <v>1047</v>
      </c>
      <c r="D85" s="303" t="s">
        <v>933</v>
      </c>
      <c r="E85" s="303" t="s">
        <v>1048</v>
      </c>
      <c r="F85" s="304"/>
      <c r="G85" s="311" t="s">
        <v>1033</v>
      </c>
    </row>
    <row r="86" spans="2:7" ht="50.5" thickBot="1" x14ac:dyDescent="0.35">
      <c r="B86" s="366"/>
      <c r="C86" s="290" t="s">
        <v>1049</v>
      </c>
      <c r="D86" s="299" t="s">
        <v>933</v>
      </c>
      <c r="E86" s="299" t="s">
        <v>1048</v>
      </c>
      <c r="F86" s="301"/>
      <c r="G86" s="312" t="s">
        <v>1033</v>
      </c>
    </row>
    <row r="87" spans="2:7" ht="100.5" thickBot="1" x14ac:dyDescent="0.35">
      <c r="B87" s="367"/>
      <c r="C87" s="302" t="s">
        <v>1050</v>
      </c>
      <c r="D87" s="303" t="s">
        <v>933</v>
      </c>
      <c r="E87" s="303" t="s">
        <v>1051</v>
      </c>
      <c r="F87" s="304"/>
      <c r="G87" s="311" t="s">
        <v>1033</v>
      </c>
    </row>
    <row r="88" spans="2:7" ht="14.5" thickBot="1" x14ac:dyDescent="0.35">
      <c r="B88" s="438" t="s">
        <v>1012</v>
      </c>
      <c r="C88" s="439"/>
      <c r="D88" s="439"/>
      <c r="E88" s="439"/>
      <c r="F88" s="439"/>
      <c r="G88" s="440"/>
    </row>
    <row r="89" spans="2:7" ht="24" thickTop="1" thickBot="1" x14ac:dyDescent="0.35">
      <c r="B89" s="394" t="s">
        <v>926</v>
      </c>
      <c r="C89" s="395"/>
      <c r="D89" s="275" t="s">
        <v>927</v>
      </c>
      <c r="E89" s="275" t="s">
        <v>928</v>
      </c>
      <c r="F89" s="275" t="s">
        <v>929</v>
      </c>
      <c r="G89" s="275" t="s">
        <v>930</v>
      </c>
    </row>
    <row r="90" spans="2:7" ht="30.5" thickBot="1" x14ac:dyDescent="0.35">
      <c r="B90" s="281" t="s">
        <v>1052</v>
      </c>
      <c r="C90" s="302" t="s">
        <v>1053</v>
      </c>
      <c r="D90" s="303" t="s">
        <v>933</v>
      </c>
      <c r="E90" s="304"/>
      <c r="F90" s="303" t="s">
        <v>1054</v>
      </c>
      <c r="G90" s="308" t="s">
        <v>1033</v>
      </c>
    </row>
    <row r="91" spans="2:7" ht="14.5" thickBot="1" x14ac:dyDescent="0.35">
      <c r="B91" s="403" t="s">
        <v>1055</v>
      </c>
      <c r="C91" s="404"/>
      <c r="D91" s="404"/>
      <c r="E91" s="404"/>
      <c r="F91" s="404"/>
      <c r="G91" s="405"/>
    </row>
    <row r="92" spans="2:7" ht="24" thickTop="1" thickBot="1" x14ac:dyDescent="0.35">
      <c r="B92" s="394" t="s">
        <v>926</v>
      </c>
      <c r="C92" s="395"/>
      <c r="D92" s="275" t="s">
        <v>927</v>
      </c>
      <c r="E92" s="275" t="s">
        <v>928</v>
      </c>
      <c r="F92" s="275" t="s">
        <v>929</v>
      </c>
      <c r="G92" s="275" t="s">
        <v>930</v>
      </c>
    </row>
    <row r="93" spans="2:7" ht="40.5" thickBot="1" x14ac:dyDescent="0.35">
      <c r="B93" s="385" t="s">
        <v>289</v>
      </c>
      <c r="C93" s="302" t="s">
        <v>1056</v>
      </c>
      <c r="D93" s="303" t="s">
        <v>933</v>
      </c>
      <c r="E93" s="303" t="s">
        <v>1060</v>
      </c>
      <c r="F93" s="304"/>
      <c r="G93" s="313" t="s">
        <v>1033</v>
      </c>
    </row>
    <row r="94" spans="2:7" ht="60.5" thickBot="1" x14ac:dyDescent="0.35">
      <c r="B94" s="386"/>
      <c r="C94" s="290" t="s">
        <v>1057</v>
      </c>
      <c r="D94" s="299" t="s">
        <v>933</v>
      </c>
      <c r="E94" s="299" t="s">
        <v>1061</v>
      </c>
      <c r="F94" s="299" t="s">
        <v>1062</v>
      </c>
      <c r="G94" s="313" t="s">
        <v>1033</v>
      </c>
    </row>
    <row r="95" spans="2:7" ht="40.5" thickBot="1" x14ac:dyDescent="0.35">
      <c r="B95" s="386"/>
      <c r="C95" s="302" t="s">
        <v>1058</v>
      </c>
      <c r="D95" s="303" t="s">
        <v>933</v>
      </c>
      <c r="E95" s="303" t="s">
        <v>1063</v>
      </c>
      <c r="F95" s="304"/>
      <c r="G95" s="313" t="s">
        <v>1033</v>
      </c>
    </row>
    <row r="96" spans="2:7" ht="40.5" thickBot="1" x14ac:dyDescent="0.35">
      <c r="B96" s="387"/>
      <c r="C96" s="290" t="s">
        <v>1059</v>
      </c>
      <c r="D96" s="299" t="s">
        <v>933</v>
      </c>
      <c r="E96" s="299" t="s">
        <v>1064</v>
      </c>
      <c r="F96" s="301"/>
      <c r="G96" s="313" t="s">
        <v>1033</v>
      </c>
    </row>
    <row r="97" spans="2:7" ht="14.5" thickBot="1" x14ac:dyDescent="0.35">
      <c r="B97" s="406" t="s">
        <v>1065</v>
      </c>
      <c r="C97" s="407"/>
      <c r="D97" s="407"/>
      <c r="E97" s="407"/>
      <c r="F97" s="408"/>
      <c r="G97" s="5"/>
    </row>
    <row r="98" spans="2:7" ht="24" thickTop="1" thickBot="1" x14ac:dyDescent="0.35">
      <c r="B98" s="275" t="s">
        <v>926</v>
      </c>
      <c r="C98" s="275" t="s">
        <v>927</v>
      </c>
      <c r="D98" s="275" t="s">
        <v>928</v>
      </c>
      <c r="E98" s="275" t="s">
        <v>929</v>
      </c>
      <c r="F98" s="275" t="s">
        <v>930</v>
      </c>
      <c r="G98" s="5"/>
    </row>
    <row r="99" spans="2:7" ht="23.5" thickBot="1" x14ac:dyDescent="0.35">
      <c r="B99" s="277" t="s">
        <v>1066</v>
      </c>
      <c r="C99" s="303" t="s">
        <v>933</v>
      </c>
      <c r="D99" s="303" t="s">
        <v>1067</v>
      </c>
      <c r="E99" s="304"/>
      <c r="F99" s="314" t="s">
        <v>1082</v>
      </c>
      <c r="G99" s="5"/>
    </row>
    <row r="100" spans="2:7" ht="46.5" thickBot="1" x14ac:dyDescent="0.35">
      <c r="B100" s="271" t="s">
        <v>1068</v>
      </c>
      <c r="C100" s="299" t="s">
        <v>933</v>
      </c>
      <c r="D100" s="299" t="s">
        <v>1069</v>
      </c>
      <c r="E100" s="301"/>
      <c r="F100" s="315" t="s">
        <v>1082</v>
      </c>
      <c r="G100" s="5"/>
    </row>
    <row r="101" spans="2:7" ht="23.5" thickBot="1" x14ac:dyDescent="0.35">
      <c r="B101" s="277" t="s">
        <v>1070</v>
      </c>
      <c r="C101" s="303" t="s">
        <v>933</v>
      </c>
      <c r="D101" s="303" t="s">
        <v>1071</v>
      </c>
      <c r="E101" s="304"/>
      <c r="F101" s="314" t="s">
        <v>1082</v>
      </c>
      <c r="G101" s="5"/>
    </row>
    <row r="102" spans="2:7" ht="81" thickBot="1" x14ac:dyDescent="0.35">
      <c r="B102" s="271" t="s">
        <v>1072</v>
      </c>
      <c r="C102" s="299" t="s">
        <v>933</v>
      </c>
      <c r="D102" s="299" t="s">
        <v>1073</v>
      </c>
      <c r="E102" s="301"/>
      <c r="F102" s="316" t="s">
        <v>499</v>
      </c>
      <c r="G102" s="5"/>
    </row>
    <row r="103" spans="2:7" ht="23.5" thickBot="1" x14ac:dyDescent="0.35">
      <c r="B103" s="277" t="s">
        <v>1074</v>
      </c>
      <c r="C103" s="303" t="s">
        <v>933</v>
      </c>
      <c r="D103" s="303" t="s">
        <v>1075</v>
      </c>
      <c r="E103" s="304"/>
      <c r="F103" s="314" t="s">
        <v>1082</v>
      </c>
      <c r="G103" s="5"/>
    </row>
    <row r="104" spans="2:7" ht="14.5" thickBot="1" x14ac:dyDescent="0.35">
      <c r="B104" s="271" t="s">
        <v>1076</v>
      </c>
      <c r="C104" s="299" t="s">
        <v>933</v>
      </c>
      <c r="D104" s="299" t="s">
        <v>1077</v>
      </c>
      <c r="E104" s="301"/>
      <c r="F104" s="315" t="s">
        <v>1082</v>
      </c>
      <c r="G104" s="5"/>
    </row>
    <row r="105" spans="2:7" x14ac:dyDescent="0.3">
      <c r="B105" s="409" t="s">
        <v>1078</v>
      </c>
      <c r="C105" s="379" t="s">
        <v>933</v>
      </c>
      <c r="D105" s="296" t="s">
        <v>979</v>
      </c>
      <c r="E105" s="296" t="s">
        <v>1080</v>
      </c>
      <c r="F105" s="411" t="s">
        <v>499</v>
      </c>
      <c r="G105" s="5"/>
    </row>
    <row r="106" spans="2:7" ht="21.5" thickBot="1" x14ac:dyDescent="0.35">
      <c r="B106" s="410"/>
      <c r="C106" s="380"/>
      <c r="D106" s="297" t="s">
        <v>1079</v>
      </c>
      <c r="E106" s="297" t="s">
        <v>1081</v>
      </c>
      <c r="F106" s="412"/>
      <c r="G106" s="5"/>
    </row>
    <row r="107" spans="2:7" ht="14.5" thickBot="1" x14ac:dyDescent="0.35">
      <c r="B107" s="435" t="s">
        <v>1083</v>
      </c>
      <c r="C107" s="436"/>
      <c r="D107" s="436"/>
      <c r="E107" s="436"/>
      <c r="F107" s="436"/>
      <c r="G107" s="437"/>
    </row>
    <row r="108" spans="2:7" ht="24" thickTop="1" thickBot="1" x14ac:dyDescent="0.35">
      <c r="B108" s="394" t="s">
        <v>926</v>
      </c>
      <c r="C108" s="395"/>
      <c r="D108" s="275" t="s">
        <v>927</v>
      </c>
      <c r="E108" s="275" t="s">
        <v>928</v>
      </c>
      <c r="F108" s="275" t="s">
        <v>929</v>
      </c>
      <c r="G108" s="275" t="s">
        <v>930</v>
      </c>
    </row>
    <row r="109" spans="2:7" x14ac:dyDescent="0.3">
      <c r="B109" s="272" t="s">
        <v>1084</v>
      </c>
      <c r="C109" s="377" t="s">
        <v>1086</v>
      </c>
      <c r="D109" s="379" t="s">
        <v>933</v>
      </c>
      <c r="E109" s="296" t="s">
        <v>938</v>
      </c>
      <c r="F109" s="396"/>
      <c r="G109" s="429" t="s">
        <v>1011</v>
      </c>
    </row>
    <row r="110" spans="2:7" ht="43.5" customHeight="1" thickBot="1" x14ac:dyDescent="0.35">
      <c r="B110" s="273" t="s">
        <v>1085</v>
      </c>
      <c r="C110" s="378"/>
      <c r="D110" s="380"/>
      <c r="E110" s="297" t="s">
        <v>1087</v>
      </c>
      <c r="F110" s="397"/>
      <c r="G110" s="431"/>
    </row>
    <row r="111" spans="2:7" x14ac:dyDescent="0.3">
      <c r="B111" s="286"/>
      <c r="C111" s="383" t="s">
        <v>1088</v>
      </c>
      <c r="D111" s="384" t="s">
        <v>933</v>
      </c>
      <c r="E111" s="298" t="s">
        <v>938</v>
      </c>
      <c r="F111" s="432"/>
      <c r="G111" s="426" t="s">
        <v>1011</v>
      </c>
    </row>
    <row r="112" spans="2:7" ht="35" customHeight="1" thickBot="1" x14ac:dyDescent="0.35">
      <c r="B112" s="286"/>
      <c r="C112" s="370"/>
      <c r="D112" s="373"/>
      <c r="E112" s="294" t="s">
        <v>1087</v>
      </c>
      <c r="F112" s="433"/>
      <c r="G112" s="428"/>
    </row>
    <row r="113" spans="2:7" x14ac:dyDescent="0.3">
      <c r="B113" s="286"/>
      <c r="C113" s="377" t="s">
        <v>1089</v>
      </c>
      <c r="D113" s="379" t="s">
        <v>933</v>
      </c>
      <c r="E113" s="379" t="s">
        <v>1087</v>
      </c>
      <c r="F113" s="296" t="s">
        <v>1090</v>
      </c>
      <c r="G113" s="429" t="s">
        <v>1011</v>
      </c>
    </row>
    <row r="114" spans="2:7" x14ac:dyDescent="0.3">
      <c r="B114" s="286"/>
      <c r="C114" s="388"/>
      <c r="D114" s="389"/>
      <c r="E114" s="389"/>
      <c r="F114" s="300" t="s">
        <v>1081</v>
      </c>
      <c r="G114" s="430"/>
    </row>
    <row r="115" spans="2:7" ht="14.5" thickBot="1" x14ac:dyDescent="0.35">
      <c r="B115" s="286"/>
      <c r="C115" s="378"/>
      <c r="D115" s="380"/>
      <c r="E115" s="380"/>
      <c r="F115" s="297" t="s">
        <v>1091</v>
      </c>
      <c r="G115" s="431"/>
    </row>
    <row r="116" spans="2:7" x14ac:dyDescent="0.3">
      <c r="B116" s="286"/>
      <c r="C116" s="383" t="s">
        <v>1092</v>
      </c>
      <c r="D116" s="384" t="s">
        <v>933</v>
      </c>
      <c r="E116" s="298" t="s">
        <v>979</v>
      </c>
      <c r="F116" s="432"/>
      <c r="G116" s="426" t="s">
        <v>1011</v>
      </c>
    </row>
    <row r="117" spans="2:7" ht="21" x14ac:dyDescent="0.3">
      <c r="B117" s="286"/>
      <c r="C117" s="369"/>
      <c r="D117" s="372"/>
      <c r="E117" s="292" t="s">
        <v>1093</v>
      </c>
      <c r="F117" s="434"/>
      <c r="G117" s="427"/>
    </row>
    <row r="118" spans="2:7" ht="14.5" thickBot="1" x14ac:dyDescent="0.35">
      <c r="B118" s="287"/>
      <c r="C118" s="370"/>
      <c r="D118" s="373"/>
      <c r="E118" s="294" t="s">
        <v>1094</v>
      </c>
      <c r="F118" s="433"/>
      <c r="G118" s="428"/>
    </row>
    <row r="119" spans="2:7" ht="40.5" thickBot="1" x14ac:dyDescent="0.35">
      <c r="B119" s="272" t="s">
        <v>1095</v>
      </c>
      <c r="C119" s="302" t="s">
        <v>1097</v>
      </c>
      <c r="D119" s="303" t="s">
        <v>933</v>
      </c>
      <c r="E119" s="303" t="s">
        <v>1098</v>
      </c>
      <c r="F119" s="304"/>
      <c r="G119" s="311" t="s">
        <v>1082</v>
      </c>
    </row>
    <row r="120" spans="2:7" ht="60.5" thickBot="1" x14ac:dyDescent="0.35">
      <c r="B120" s="273" t="s">
        <v>1096</v>
      </c>
      <c r="C120" s="290" t="s">
        <v>1099</v>
      </c>
      <c r="D120" s="299" t="s">
        <v>933</v>
      </c>
      <c r="E120" s="299" t="s">
        <v>1100</v>
      </c>
      <c r="F120" s="301"/>
      <c r="G120" s="312" t="s">
        <v>1082</v>
      </c>
    </row>
    <row r="121" spans="2:7" x14ac:dyDescent="0.3">
      <c r="B121" s="286"/>
      <c r="C121" s="377" t="s">
        <v>1101</v>
      </c>
      <c r="D121" s="379" t="s">
        <v>933</v>
      </c>
      <c r="E121" s="296" t="s">
        <v>1102</v>
      </c>
      <c r="F121" s="296" t="s">
        <v>1104</v>
      </c>
      <c r="G121" s="429" t="s">
        <v>1082</v>
      </c>
    </row>
    <row r="122" spans="2:7" ht="21" x14ac:dyDescent="0.3">
      <c r="B122" s="286"/>
      <c r="C122" s="388"/>
      <c r="D122" s="389"/>
      <c r="E122" s="300" t="s">
        <v>1103</v>
      </c>
      <c r="F122" s="300" t="s">
        <v>1105</v>
      </c>
      <c r="G122" s="430"/>
    </row>
    <row r="123" spans="2:7" ht="14.5" thickBot="1" x14ac:dyDescent="0.35">
      <c r="B123" s="287"/>
      <c r="C123" s="378"/>
      <c r="D123" s="380"/>
      <c r="E123" s="297" t="s">
        <v>1094</v>
      </c>
      <c r="F123" s="317"/>
      <c r="G123" s="431"/>
    </row>
    <row r="124" spans="2:7" ht="14.5" thickBot="1" x14ac:dyDescent="0.35">
      <c r="B124" s="435" t="s">
        <v>1083</v>
      </c>
      <c r="C124" s="436"/>
      <c r="D124" s="436"/>
      <c r="E124" s="436"/>
      <c r="F124" s="436"/>
      <c r="G124" s="437"/>
    </row>
    <row r="125" spans="2:7" ht="24" thickTop="1" thickBot="1" x14ac:dyDescent="0.35">
      <c r="B125" s="394" t="s">
        <v>926</v>
      </c>
      <c r="C125" s="395"/>
      <c r="D125" s="275" t="s">
        <v>927</v>
      </c>
      <c r="E125" s="275" t="s">
        <v>928</v>
      </c>
      <c r="F125" s="275" t="s">
        <v>929</v>
      </c>
      <c r="G125" s="275" t="s">
        <v>930</v>
      </c>
    </row>
    <row r="126" spans="2:7" ht="30.5" thickBot="1" x14ac:dyDescent="0.35">
      <c r="B126" s="385" t="s">
        <v>1106</v>
      </c>
      <c r="C126" s="302" t="s">
        <v>1107</v>
      </c>
      <c r="D126" s="303" t="s">
        <v>1108</v>
      </c>
      <c r="E126" s="303" t="s">
        <v>1109</v>
      </c>
      <c r="F126" s="304"/>
      <c r="G126" s="311" t="s">
        <v>1033</v>
      </c>
    </row>
    <row r="127" spans="2:7" ht="14.5" thickBot="1" x14ac:dyDescent="0.35">
      <c r="B127" s="386"/>
      <c r="C127" s="290" t="s">
        <v>1110</v>
      </c>
      <c r="D127" s="299" t="s">
        <v>1108</v>
      </c>
      <c r="E127" s="299" t="s">
        <v>1111</v>
      </c>
      <c r="F127" s="301"/>
      <c r="G127" s="312" t="s">
        <v>1033</v>
      </c>
    </row>
    <row r="128" spans="2:7" ht="20.5" thickBot="1" x14ac:dyDescent="0.35">
      <c r="B128" s="386"/>
      <c r="C128" s="302" t="s">
        <v>1112</v>
      </c>
      <c r="D128" s="303" t="s">
        <v>1108</v>
      </c>
      <c r="E128" s="303" t="s">
        <v>1111</v>
      </c>
      <c r="F128" s="304"/>
      <c r="G128" s="311" t="s">
        <v>1033</v>
      </c>
    </row>
    <row r="129" spans="2:7" x14ac:dyDescent="0.3">
      <c r="B129" s="386"/>
      <c r="C129" s="383" t="s">
        <v>1113</v>
      </c>
      <c r="D129" s="384" t="s">
        <v>933</v>
      </c>
      <c r="E129" s="298" t="s">
        <v>1114</v>
      </c>
      <c r="F129" s="298" t="s">
        <v>1104</v>
      </c>
      <c r="G129" s="426" t="s">
        <v>1033</v>
      </c>
    </row>
    <row r="130" spans="2:7" ht="21" x14ac:dyDescent="0.3">
      <c r="B130" s="386"/>
      <c r="C130" s="369"/>
      <c r="D130" s="372"/>
      <c r="E130" s="292" t="s">
        <v>1103</v>
      </c>
      <c r="F130" s="292" t="s">
        <v>1105</v>
      </c>
      <c r="G130" s="427"/>
    </row>
    <row r="131" spans="2:7" ht="14.5" thickBot="1" x14ac:dyDescent="0.35">
      <c r="B131" s="387"/>
      <c r="C131" s="370"/>
      <c r="D131" s="373"/>
      <c r="E131" s="294" t="s">
        <v>1094</v>
      </c>
      <c r="F131" s="295"/>
      <c r="G131" s="428"/>
    </row>
    <row r="132" spans="2:7" ht="14.5" thickBot="1" x14ac:dyDescent="0.35">
      <c r="B132" s="385" t="s">
        <v>1115</v>
      </c>
      <c r="C132" s="302" t="s">
        <v>1116</v>
      </c>
      <c r="D132" s="379" t="s">
        <v>933</v>
      </c>
      <c r="E132" s="304"/>
      <c r="F132" s="303" t="s">
        <v>1117</v>
      </c>
      <c r="G132" s="311" t="s">
        <v>1121</v>
      </c>
    </row>
    <row r="133" spans="2:7" ht="20.5" thickBot="1" x14ac:dyDescent="0.35">
      <c r="B133" s="386"/>
      <c r="C133" s="290" t="s">
        <v>1118</v>
      </c>
      <c r="D133" s="389"/>
      <c r="E133" s="301"/>
      <c r="F133" s="299" t="s">
        <v>1117</v>
      </c>
      <c r="G133" s="312" t="s">
        <v>1121</v>
      </c>
    </row>
    <row r="134" spans="2:7" ht="20.5" thickBot="1" x14ac:dyDescent="0.35">
      <c r="B134" s="387"/>
      <c r="C134" s="302" t="s">
        <v>1119</v>
      </c>
      <c r="D134" s="380"/>
      <c r="E134" s="304"/>
      <c r="F134" s="303" t="s">
        <v>1120</v>
      </c>
      <c r="G134" s="318" t="s">
        <v>499</v>
      </c>
    </row>
  </sheetData>
  <mergeCells count="104">
    <mergeCell ref="D129:D131"/>
    <mergeCell ref="B132:B134"/>
    <mergeCell ref="D132:D134"/>
    <mergeCell ref="B124:G124"/>
    <mergeCell ref="B125:C125"/>
    <mergeCell ref="B126:B131"/>
    <mergeCell ref="C129:C131"/>
    <mergeCell ref="G129:G131"/>
    <mergeCell ref="C30:C31"/>
    <mergeCell ref="D30:D31"/>
    <mergeCell ref="G44:G46"/>
    <mergeCell ref="D44:D46"/>
    <mergeCell ref="F44:F46"/>
    <mergeCell ref="B65:G65"/>
    <mergeCell ref="B66:C66"/>
    <mergeCell ref="B77:G77"/>
    <mergeCell ref="B78:C78"/>
    <mergeCell ref="B79:B80"/>
    <mergeCell ref="B81:B83"/>
    <mergeCell ref="B88:G88"/>
    <mergeCell ref="B89:C89"/>
    <mergeCell ref="B84:B87"/>
    <mergeCell ref="B107:G107"/>
    <mergeCell ref="B108:C108"/>
    <mergeCell ref="C109:C110"/>
    <mergeCell ref="G116:G118"/>
    <mergeCell ref="C121:C123"/>
    <mergeCell ref="D121:D123"/>
    <mergeCell ref="G121:G123"/>
    <mergeCell ref="C111:C112"/>
    <mergeCell ref="D111:D112"/>
    <mergeCell ref="F111:F112"/>
    <mergeCell ref="G111:G112"/>
    <mergeCell ref="E113:E115"/>
    <mergeCell ref="C113:C115"/>
    <mergeCell ref="D113:D115"/>
    <mergeCell ref="G113:G115"/>
    <mergeCell ref="C116:C118"/>
    <mergeCell ref="D116:D118"/>
    <mergeCell ref="F116:F118"/>
    <mergeCell ref="D109:D110"/>
    <mergeCell ref="F109:F110"/>
    <mergeCell ref="G109:G110"/>
    <mergeCell ref="B91:G91"/>
    <mergeCell ref="B92:C92"/>
    <mergeCell ref="B93:B96"/>
    <mergeCell ref="B97:F97"/>
    <mergeCell ref="B105:B106"/>
    <mergeCell ref="C105:C106"/>
    <mergeCell ref="F105:F106"/>
    <mergeCell ref="C57:C58"/>
    <mergeCell ref="D57:D58"/>
    <mergeCell ref="E57:E58"/>
    <mergeCell ref="F57:F58"/>
    <mergeCell ref="G57:G58"/>
    <mergeCell ref="B56:B60"/>
    <mergeCell ref="C72:C74"/>
    <mergeCell ref="D72:D74"/>
    <mergeCell ref="E72:E74"/>
    <mergeCell ref="G72:G74"/>
    <mergeCell ref="C62:C63"/>
    <mergeCell ref="D62:D63"/>
    <mergeCell ref="E62:E63"/>
    <mergeCell ref="F62:F63"/>
    <mergeCell ref="G62:G63"/>
    <mergeCell ref="B44:B46"/>
    <mergeCell ref="C47:C49"/>
    <mergeCell ref="D47:D49"/>
    <mergeCell ref="E47:E49"/>
    <mergeCell ref="F47:F49"/>
    <mergeCell ref="G47:G49"/>
    <mergeCell ref="B51:G51"/>
    <mergeCell ref="B52:C52"/>
    <mergeCell ref="B53:B55"/>
    <mergeCell ref="B36:G36"/>
    <mergeCell ref="B37:C37"/>
    <mergeCell ref="B38:B43"/>
    <mergeCell ref="C38:C39"/>
    <mergeCell ref="D38:D39"/>
    <mergeCell ref="F38:F39"/>
    <mergeCell ref="G38:G39"/>
    <mergeCell ref="G40:G41"/>
    <mergeCell ref="G42:G43"/>
    <mergeCell ref="B33:B35"/>
    <mergeCell ref="C33:C35"/>
    <mergeCell ref="D33:D35"/>
    <mergeCell ref="F33:F35"/>
    <mergeCell ref="G33:G35"/>
    <mergeCell ref="G24:G32"/>
    <mergeCell ref="F24:F25"/>
    <mergeCell ref="C26:C27"/>
    <mergeCell ref="D26:D27"/>
    <mergeCell ref="C28:C29"/>
    <mergeCell ref="D28:D29"/>
    <mergeCell ref="B12:C12"/>
    <mergeCell ref="B13:B32"/>
    <mergeCell ref="C13:C21"/>
    <mergeCell ref="D13:D21"/>
    <mergeCell ref="G13:G21"/>
    <mergeCell ref="C22:C23"/>
    <mergeCell ref="D22:D23"/>
    <mergeCell ref="G22:G23"/>
    <mergeCell ref="C24:C25"/>
    <mergeCell ref="D24:D25"/>
  </mergeCells>
  <pageMargins left="0.25" right="0.25" top="0.75" bottom="0.75" header="0.3" footer="0.3"/>
  <pageSetup scale="92"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6AA2C-A5B4-46BE-AD34-75DD4882CC58}">
  <sheetPr>
    <tabColor rgb="FFFFDD15"/>
    <pageSetUpPr fitToPage="1"/>
  </sheetPr>
  <dimension ref="B5:P16"/>
  <sheetViews>
    <sheetView showGridLines="0" zoomScale="80" zoomScaleNormal="80" workbookViewId="0">
      <selection sqref="A1:P14"/>
    </sheetView>
  </sheetViews>
  <sheetFormatPr baseColWidth="10" defaultColWidth="10.90625" defaultRowHeight="14" x14ac:dyDescent="0.3"/>
  <cols>
    <col min="1" max="1" width="10.90625" style="2"/>
    <col min="2" max="2" width="26" style="2" customWidth="1"/>
    <col min="3" max="3" width="27.453125" style="2" customWidth="1"/>
    <col min="4" max="4" width="7.54296875" style="2" customWidth="1"/>
    <col min="5" max="5" width="48.90625" style="2" customWidth="1"/>
    <col min="6" max="6" width="10.90625" style="2"/>
    <col min="7" max="7" width="39.08984375" style="2" customWidth="1"/>
    <col min="8" max="8" width="29.81640625" style="2" customWidth="1"/>
    <col min="9" max="9" width="10.90625" style="2"/>
    <col min="10" max="10" width="10.90625" style="2" customWidth="1"/>
    <col min="11" max="16384" width="10.90625" style="2"/>
  </cols>
  <sheetData>
    <row r="5" spans="2:16" x14ac:dyDescent="0.3">
      <c r="B5" s="443"/>
      <c r="C5" s="443"/>
      <c r="D5" s="443"/>
      <c r="E5" s="443"/>
      <c r="F5" s="443"/>
      <c r="G5" s="443"/>
      <c r="H5" s="443"/>
      <c r="I5" s="443"/>
      <c r="J5" s="443"/>
      <c r="K5" s="443"/>
      <c r="L5" s="443"/>
      <c r="M5" s="443"/>
      <c r="N5" s="443"/>
      <c r="O5" s="443"/>
      <c r="P5" s="443"/>
    </row>
    <row r="6" spans="2:16" x14ac:dyDescent="0.3">
      <c r="B6" s="443"/>
      <c r="C6" s="443"/>
      <c r="D6" s="443"/>
      <c r="E6" s="443"/>
      <c r="F6" s="443"/>
      <c r="G6" s="443"/>
      <c r="H6" s="443"/>
      <c r="I6" s="443"/>
      <c r="J6" s="443"/>
      <c r="K6" s="443"/>
      <c r="L6" s="443"/>
      <c r="M6" s="443"/>
      <c r="N6" s="443"/>
      <c r="O6" s="443"/>
      <c r="P6" s="443"/>
    </row>
    <row r="7" spans="2:16" x14ac:dyDescent="0.3">
      <c r="B7" s="33"/>
      <c r="C7" s="33"/>
      <c r="D7" s="33"/>
      <c r="E7" s="33"/>
      <c r="F7" s="33"/>
      <c r="G7" s="33"/>
      <c r="H7" s="33"/>
      <c r="I7" s="33"/>
      <c r="J7" s="33"/>
      <c r="K7" s="33"/>
      <c r="L7" s="33"/>
      <c r="M7" s="33"/>
      <c r="N7" s="33"/>
      <c r="O7" s="33"/>
      <c r="P7" s="33"/>
    </row>
    <row r="8" spans="2:16" ht="53" customHeight="1" x14ac:dyDescent="0.3">
      <c r="B8" s="36" t="s">
        <v>88</v>
      </c>
      <c r="C8" s="37" t="s">
        <v>92</v>
      </c>
      <c r="D8" s="32"/>
      <c r="E8" s="37" t="s">
        <v>100</v>
      </c>
      <c r="G8" s="35" t="s">
        <v>101</v>
      </c>
      <c r="H8" s="213">
        <v>47177</v>
      </c>
    </row>
    <row r="9" spans="2:16" ht="53" customHeight="1" x14ac:dyDescent="0.3">
      <c r="B9" s="36" t="s">
        <v>90</v>
      </c>
      <c r="C9" s="37" t="s">
        <v>93</v>
      </c>
      <c r="D9" s="32"/>
      <c r="E9" s="37" t="s">
        <v>100</v>
      </c>
      <c r="G9" s="35" t="s">
        <v>101</v>
      </c>
      <c r="H9" s="213">
        <v>47177</v>
      </c>
    </row>
    <row r="10" spans="2:16" ht="53" customHeight="1" x14ac:dyDescent="0.3">
      <c r="B10" s="36" t="s">
        <v>91</v>
      </c>
      <c r="C10" s="37" t="s">
        <v>94</v>
      </c>
      <c r="D10" s="32"/>
      <c r="E10" s="37" t="s">
        <v>100</v>
      </c>
      <c r="G10" s="35" t="s">
        <v>101</v>
      </c>
      <c r="H10" s="213">
        <v>47177</v>
      </c>
    </row>
    <row r="11" spans="2:16" ht="62" customHeight="1" x14ac:dyDescent="0.3">
      <c r="B11" s="36" t="s">
        <v>95</v>
      </c>
      <c r="C11" s="37" t="s">
        <v>96</v>
      </c>
      <c r="D11" s="34"/>
      <c r="E11" s="37" t="s">
        <v>102</v>
      </c>
      <c r="G11" s="35" t="s">
        <v>101</v>
      </c>
      <c r="H11" s="213">
        <v>47049</v>
      </c>
    </row>
    <row r="12" spans="2:16" ht="61.75" customHeight="1" x14ac:dyDescent="0.3">
      <c r="B12" s="36" t="s">
        <v>97</v>
      </c>
      <c r="C12" s="37" t="s">
        <v>89</v>
      </c>
      <c r="D12" s="34"/>
      <c r="E12" s="37" t="s">
        <v>103</v>
      </c>
      <c r="G12" s="35" t="s">
        <v>104</v>
      </c>
      <c r="H12" s="213">
        <v>46337</v>
      </c>
    </row>
    <row r="13" spans="2:16" ht="61.75" customHeight="1" x14ac:dyDescent="0.3">
      <c r="B13" s="36" t="s">
        <v>98</v>
      </c>
      <c r="C13" s="35" t="s">
        <v>99</v>
      </c>
      <c r="D13" s="35"/>
      <c r="E13" s="35" t="s">
        <v>106</v>
      </c>
      <c r="G13" s="35" t="s">
        <v>105</v>
      </c>
      <c r="H13" s="213">
        <v>46747</v>
      </c>
    </row>
    <row r="14" spans="2:16" ht="61.75" customHeight="1" x14ac:dyDescent="0.3">
      <c r="B14" s="215" t="s">
        <v>366</v>
      </c>
      <c r="C14" s="258" t="s">
        <v>755</v>
      </c>
      <c r="D14" s="35"/>
      <c r="E14" s="35" t="s">
        <v>1124</v>
      </c>
      <c r="G14" s="35" t="s">
        <v>114</v>
      </c>
      <c r="H14" s="35" t="s">
        <v>499</v>
      </c>
    </row>
    <row r="15" spans="2:16" ht="61.75" customHeight="1" x14ac:dyDescent="0.3">
      <c r="G15" s="35"/>
    </row>
    <row r="16" spans="2:16" ht="39.5" customHeight="1" x14ac:dyDescent="0.3"/>
  </sheetData>
  <mergeCells count="1">
    <mergeCell ref="B5:P6"/>
  </mergeCells>
  <pageMargins left="0.25" right="0.25" top="0.75" bottom="0.75" header="0.3" footer="0.3"/>
  <pageSetup paperSize="9" scale="4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04C4F-60F3-4BB3-A7FB-D80C9E1B0462}">
  <sheetPr>
    <tabColor rgb="FFFFDD15"/>
    <pageSetUpPr fitToPage="1"/>
  </sheetPr>
  <dimension ref="A2:G26"/>
  <sheetViews>
    <sheetView showGridLines="0" zoomScale="79" zoomScaleNormal="79" workbookViewId="0">
      <selection activeCell="H1" sqref="A1:H20"/>
    </sheetView>
  </sheetViews>
  <sheetFormatPr baseColWidth="10" defaultColWidth="11.54296875" defaultRowHeight="14" x14ac:dyDescent="0.3"/>
  <cols>
    <col min="1" max="1" width="4.81640625" style="2" customWidth="1"/>
    <col min="2" max="2" width="27.81640625" style="2" customWidth="1"/>
    <col min="3" max="3" width="67.08984375" style="2" customWidth="1"/>
    <col min="4" max="4" width="11.54296875" style="2" customWidth="1"/>
    <col min="5" max="5" width="33.81640625" style="2" customWidth="1"/>
    <col min="6" max="16384" width="11.54296875" style="2"/>
  </cols>
  <sheetData>
    <row r="2" spans="1:7" x14ac:dyDescent="0.3">
      <c r="C2" s="212" t="s">
        <v>815</v>
      </c>
    </row>
    <row r="4" spans="1:7" s="243" customFormat="1" ht="20.399999999999999" customHeight="1" x14ac:dyDescent="0.3"/>
    <row r="5" spans="1:7" ht="25.75" customHeight="1" x14ac:dyDescent="0.3">
      <c r="A5" s="444" t="s">
        <v>790</v>
      </c>
      <c r="B5" s="263"/>
    </row>
    <row r="6" spans="1:7" ht="21" customHeight="1" x14ac:dyDescent="0.3">
      <c r="A6" s="444"/>
      <c r="B6" s="266" t="s">
        <v>804</v>
      </c>
      <c r="C6" s="250" t="s">
        <v>791</v>
      </c>
      <c r="E6" s="248" t="s">
        <v>816</v>
      </c>
      <c r="F6" s="5"/>
      <c r="G6" s="5"/>
    </row>
    <row r="7" spans="1:7" ht="52.75" customHeight="1" x14ac:dyDescent="0.3">
      <c r="A7" s="444"/>
      <c r="B7" s="266"/>
      <c r="E7" s="248"/>
    </row>
    <row r="8" spans="1:7" ht="25.75" customHeight="1" x14ac:dyDescent="0.3">
      <c r="A8" s="445" t="s">
        <v>792</v>
      </c>
      <c r="B8" s="266" t="s">
        <v>805</v>
      </c>
      <c r="C8" s="250" t="s">
        <v>793</v>
      </c>
      <c r="E8" s="248" t="s">
        <v>816</v>
      </c>
    </row>
    <row r="9" spans="1:7" ht="14.4" customHeight="1" x14ac:dyDescent="0.3">
      <c r="A9" s="446"/>
      <c r="B9" s="266" t="s">
        <v>806</v>
      </c>
      <c r="C9" s="250" t="s">
        <v>794</v>
      </c>
      <c r="E9" s="248" t="s">
        <v>816</v>
      </c>
    </row>
    <row r="10" spans="1:7" ht="22.25" customHeight="1" x14ac:dyDescent="0.3">
      <c r="A10" s="446"/>
      <c r="B10" s="266" t="s">
        <v>807</v>
      </c>
      <c r="C10" s="250" t="s">
        <v>795</v>
      </c>
      <c r="E10" s="248" t="s">
        <v>114</v>
      </c>
    </row>
    <row r="11" spans="1:7" ht="22.25" customHeight="1" x14ac:dyDescent="0.3">
      <c r="A11" s="446"/>
      <c r="B11" s="267" t="s">
        <v>808</v>
      </c>
      <c r="C11" s="250" t="s">
        <v>796</v>
      </c>
      <c r="E11" s="248"/>
    </row>
    <row r="12" spans="1:7" ht="22.25" customHeight="1" x14ac:dyDescent="0.3">
      <c r="A12" s="446"/>
      <c r="B12" s="266" t="s">
        <v>809</v>
      </c>
      <c r="C12" s="250" t="s">
        <v>797</v>
      </c>
      <c r="E12" s="248" t="s">
        <v>816</v>
      </c>
    </row>
    <row r="13" spans="1:7" ht="22.25" customHeight="1" x14ac:dyDescent="0.3">
      <c r="A13" s="446"/>
      <c r="B13" s="266" t="s">
        <v>810</v>
      </c>
      <c r="C13" s="250" t="s">
        <v>798</v>
      </c>
      <c r="E13" s="248" t="s">
        <v>816</v>
      </c>
    </row>
    <row r="14" spans="1:7" ht="22.75" customHeight="1" x14ac:dyDescent="0.3">
      <c r="A14" s="446"/>
      <c r="B14" s="266" t="s">
        <v>811</v>
      </c>
      <c r="C14" s="250" t="s">
        <v>802</v>
      </c>
      <c r="E14" s="248" t="s">
        <v>816</v>
      </c>
    </row>
    <row r="15" spans="1:7" ht="22.75" customHeight="1" x14ac:dyDescent="0.3">
      <c r="A15" s="446"/>
      <c r="B15" s="448" t="s">
        <v>919</v>
      </c>
      <c r="C15" s="250" t="s">
        <v>918</v>
      </c>
      <c r="E15" s="248"/>
    </row>
    <row r="16" spans="1:7" ht="22.75" customHeight="1" x14ac:dyDescent="0.3">
      <c r="A16" s="446"/>
      <c r="B16" s="448"/>
      <c r="C16" s="250" t="s">
        <v>920</v>
      </c>
      <c r="E16" s="248"/>
    </row>
    <row r="17" spans="1:5" ht="14.4" customHeight="1" x14ac:dyDescent="0.3">
      <c r="A17" s="446"/>
      <c r="B17" s="266"/>
      <c r="E17" s="248"/>
    </row>
    <row r="18" spans="1:5" ht="25.75" customHeight="1" x14ac:dyDescent="0.3">
      <c r="A18" s="447" t="s">
        <v>799</v>
      </c>
      <c r="B18" s="266" t="s">
        <v>812</v>
      </c>
      <c r="C18" s="250" t="s">
        <v>800</v>
      </c>
      <c r="E18" s="248" t="s">
        <v>816</v>
      </c>
    </row>
    <row r="19" spans="1:5" ht="22.25" customHeight="1" x14ac:dyDescent="0.3">
      <c r="A19" s="447"/>
      <c r="B19" s="266" t="s">
        <v>813</v>
      </c>
      <c r="C19" s="250" t="s">
        <v>801</v>
      </c>
      <c r="E19" s="248" t="s">
        <v>816</v>
      </c>
    </row>
    <row r="20" spans="1:5" ht="22.25" customHeight="1" x14ac:dyDescent="0.3">
      <c r="A20" s="447"/>
      <c r="B20" s="266" t="s">
        <v>814</v>
      </c>
      <c r="C20" s="250" t="s">
        <v>803</v>
      </c>
      <c r="E20" s="248" t="s">
        <v>816</v>
      </c>
    </row>
    <row r="21" spans="1:5" ht="14.4" customHeight="1" x14ac:dyDescent="0.3">
      <c r="A21" s="265"/>
      <c r="B21" s="264"/>
    </row>
    <row r="22" spans="1:5" ht="14.4" customHeight="1" x14ac:dyDescent="0.3">
      <c r="A22" s="265"/>
      <c r="B22" s="264"/>
    </row>
    <row r="23" spans="1:5" ht="14.4" customHeight="1" x14ac:dyDescent="0.3">
      <c r="A23" s="265"/>
      <c r="B23" s="264"/>
    </row>
    <row r="24" spans="1:5" ht="14.4" customHeight="1" x14ac:dyDescent="0.3">
      <c r="A24" s="265"/>
      <c r="B24" s="264"/>
    </row>
    <row r="25" spans="1:5" ht="14.4" customHeight="1" x14ac:dyDescent="0.3">
      <c r="A25" s="265"/>
      <c r="B25" s="264"/>
    </row>
    <row r="26" spans="1:5" x14ac:dyDescent="0.3">
      <c r="A26" s="169"/>
    </row>
  </sheetData>
  <mergeCells count="4">
    <mergeCell ref="A5:A7"/>
    <mergeCell ref="A8:A17"/>
    <mergeCell ref="A18:A20"/>
    <mergeCell ref="B15:B16"/>
  </mergeCells>
  <pageMargins left="0.7" right="0.7" top="0.75" bottom="0.75" header="0.3" footer="0.3"/>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DF59D-CE4E-4541-9775-347B27ACCC26}">
  <sheetPr>
    <tabColor theme="4" tint="0.39997558519241921"/>
    <pageSetUpPr fitToPage="1"/>
  </sheetPr>
  <dimension ref="B1:P105"/>
  <sheetViews>
    <sheetView showGridLines="0" zoomScale="97" zoomScaleNormal="97" workbookViewId="0">
      <selection activeCell="B1" sqref="B1:F4"/>
    </sheetView>
  </sheetViews>
  <sheetFormatPr baseColWidth="10" defaultColWidth="10.90625" defaultRowHeight="14" x14ac:dyDescent="0.3"/>
  <cols>
    <col min="1" max="1" width="10.90625" style="2"/>
    <col min="2" max="2" width="13.90625" style="2" customWidth="1"/>
    <col min="3" max="3" width="14.54296875" style="2" customWidth="1"/>
    <col min="4" max="4" width="20.08984375" style="2" customWidth="1"/>
    <col min="5" max="6" width="16.6328125" style="2" customWidth="1"/>
    <col min="7" max="7" width="17.453125" style="2" customWidth="1"/>
    <col min="8" max="14" width="16.6328125" style="2" customWidth="1"/>
    <col min="15" max="17" width="11.36328125" style="2" bestFit="1" customWidth="1"/>
    <col min="18" max="16384" width="10.90625" style="2"/>
  </cols>
  <sheetData>
    <row r="1" spans="2:16" x14ac:dyDescent="0.3">
      <c r="G1" s="5"/>
      <c r="I1" s="5" t="s">
        <v>215</v>
      </c>
      <c r="J1" s="5"/>
    </row>
    <row r="2" spans="2:16" ht="15.5" x14ac:dyDescent="0.35">
      <c r="D2" s="97" t="s">
        <v>282</v>
      </c>
      <c r="E2" s="5"/>
      <c r="G2" s="5"/>
      <c r="I2" s="5" t="s">
        <v>213</v>
      </c>
      <c r="J2" s="5"/>
    </row>
    <row r="3" spans="2:16" x14ac:dyDescent="0.3">
      <c r="G3" s="5"/>
    </row>
    <row r="4" spans="2:16" x14ac:dyDescent="0.3">
      <c r="E4" s="5"/>
      <c r="F4" s="5"/>
      <c r="G4" s="5"/>
    </row>
    <row r="5" spans="2:16" x14ac:dyDescent="0.3">
      <c r="F5" s="5"/>
      <c r="G5" s="5"/>
    </row>
    <row r="7" spans="2:16" ht="31.5" customHeight="1" x14ac:dyDescent="0.3">
      <c r="B7" s="116" t="s">
        <v>281</v>
      </c>
      <c r="C7" s="116" t="s">
        <v>280</v>
      </c>
      <c r="D7" s="116" t="s">
        <v>279</v>
      </c>
      <c r="E7" s="116" t="s">
        <v>278</v>
      </c>
      <c r="F7" s="116" t="s">
        <v>277</v>
      </c>
      <c r="G7" s="116" t="s">
        <v>276</v>
      </c>
      <c r="H7" s="116" t="s">
        <v>275</v>
      </c>
      <c r="I7" s="116" t="s">
        <v>274</v>
      </c>
      <c r="J7" s="116" t="s">
        <v>273</v>
      </c>
      <c r="K7" s="116" t="s">
        <v>272</v>
      </c>
      <c r="L7" s="115"/>
    </row>
    <row r="8" spans="2:16" ht="57" customHeight="1" x14ac:dyDescent="0.3">
      <c r="B8" s="114" t="s">
        <v>271</v>
      </c>
      <c r="C8" s="113" t="s">
        <v>270</v>
      </c>
      <c r="D8" s="113" t="s">
        <v>263</v>
      </c>
      <c r="E8" s="113" t="s">
        <v>262</v>
      </c>
      <c r="F8" s="113" t="s">
        <v>269</v>
      </c>
      <c r="G8" s="152">
        <v>101171104.63</v>
      </c>
      <c r="H8" s="152">
        <v>117620932.53</v>
      </c>
      <c r="I8" s="218">
        <v>0.96419999999999995</v>
      </c>
      <c r="J8" s="112">
        <v>745</v>
      </c>
      <c r="K8" s="218">
        <v>0.93710000000000004</v>
      </c>
    </row>
    <row r="9" spans="2:16" ht="61.25" customHeight="1" x14ac:dyDescent="0.3">
      <c r="B9" s="108" t="s">
        <v>268</v>
      </c>
      <c r="C9" s="111" t="s">
        <v>267</v>
      </c>
      <c r="D9" s="111" t="s">
        <v>263</v>
      </c>
      <c r="E9" s="111" t="s">
        <v>262</v>
      </c>
      <c r="F9" s="111" t="s">
        <v>266</v>
      </c>
      <c r="G9" s="153">
        <v>2394675.7200000002</v>
      </c>
      <c r="H9" s="153">
        <v>2167693.64</v>
      </c>
      <c r="I9" s="218">
        <v>1.77E-2</v>
      </c>
      <c r="J9" s="110">
        <v>27</v>
      </c>
      <c r="K9" s="218">
        <v>3.39E-2</v>
      </c>
    </row>
    <row r="10" spans="2:16" ht="48.5" customHeight="1" x14ac:dyDescent="0.3">
      <c r="B10" s="108" t="s">
        <v>265</v>
      </c>
      <c r="C10" s="111" t="s">
        <v>264</v>
      </c>
      <c r="D10" s="111" t="s">
        <v>263</v>
      </c>
      <c r="E10" s="111" t="s">
        <v>262</v>
      </c>
      <c r="F10" s="111" t="s">
        <v>261</v>
      </c>
      <c r="G10" s="153">
        <v>2096974.44</v>
      </c>
      <c r="H10" s="153">
        <v>2190401.91</v>
      </c>
      <c r="I10" s="218">
        <v>1.7899999999999999E-2</v>
      </c>
      <c r="J10" s="110">
        <v>23</v>
      </c>
      <c r="K10" s="218">
        <v>2.8899999999999999E-2</v>
      </c>
    </row>
    <row r="11" spans="2:16" ht="14.5" x14ac:dyDescent="0.35">
      <c r="B11"/>
      <c r="C11"/>
      <c r="D11"/>
      <c r="E11"/>
      <c r="F11"/>
      <c r="G11" s="214"/>
      <c r="H11" s="214"/>
      <c r="I11"/>
      <c r="J11"/>
      <c r="K11"/>
    </row>
    <row r="12" spans="2:16" x14ac:dyDescent="0.3">
      <c r="H12" s="154"/>
    </row>
    <row r="14" spans="2:16" x14ac:dyDescent="0.3">
      <c r="B14" s="443" t="s">
        <v>260</v>
      </c>
      <c r="C14" s="443"/>
      <c r="D14" s="443"/>
      <c r="E14" s="443"/>
      <c r="F14" s="443"/>
      <c r="G14" s="443"/>
      <c r="H14" s="443"/>
      <c r="I14" s="443"/>
      <c r="J14" s="443"/>
      <c r="K14" s="443"/>
      <c r="L14" s="443"/>
      <c r="M14" s="443"/>
      <c r="N14" s="443"/>
      <c r="O14" s="443"/>
      <c r="P14" s="443"/>
    </row>
    <row r="15" spans="2:16" x14ac:dyDescent="0.3">
      <c r="B15" s="443"/>
      <c r="C15" s="443"/>
      <c r="D15" s="443"/>
      <c r="E15" s="443"/>
      <c r="F15" s="443"/>
      <c r="G15" s="443"/>
      <c r="H15" s="443"/>
      <c r="I15" s="443"/>
      <c r="J15" s="443"/>
      <c r="K15" s="443"/>
      <c r="L15" s="443"/>
      <c r="M15" s="443"/>
      <c r="N15" s="443"/>
      <c r="O15" s="443"/>
      <c r="P15" s="443"/>
    </row>
    <row r="17" spans="2:16" ht="24.65" customHeight="1" x14ac:dyDescent="0.3">
      <c r="B17" s="109" t="s">
        <v>259</v>
      </c>
      <c r="C17" s="109" t="s">
        <v>238</v>
      </c>
      <c r="D17" s="109" t="s">
        <v>236</v>
      </c>
      <c r="E17" s="109" t="s">
        <v>237</v>
      </c>
    </row>
    <row r="18" spans="2:16" ht="30" customHeight="1" x14ac:dyDescent="0.3">
      <c r="B18" s="108" t="s">
        <v>258</v>
      </c>
      <c r="C18" s="117">
        <v>4500316</v>
      </c>
      <c r="D18" s="118">
        <v>215067.33</v>
      </c>
      <c r="E18" s="118">
        <v>274036.52</v>
      </c>
    </row>
    <row r="19" spans="2:16" ht="31.25" customHeight="1" x14ac:dyDescent="0.3">
      <c r="B19" s="108" t="s">
        <v>257</v>
      </c>
      <c r="C19" s="118">
        <v>80294.850000000006</v>
      </c>
      <c r="D19" s="119"/>
      <c r="E19" s="119"/>
    </row>
    <row r="20" spans="2:16" ht="44.4" customHeight="1" x14ac:dyDescent="0.3">
      <c r="B20" s="108" t="s">
        <v>256</v>
      </c>
      <c r="C20" s="118">
        <v>5455518.7000000002</v>
      </c>
      <c r="D20" s="118">
        <v>51748.85</v>
      </c>
      <c r="E20" s="118">
        <v>94587.64</v>
      </c>
    </row>
    <row r="21" spans="2:16" ht="21" customHeight="1" x14ac:dyDescent="0.3">
      <c r="B21" s="108" t="s">
        <v>255</v>
      </c>
      <c r="C21" s="118">
        <v>35436.76</v>
      </c>
      <c r="D21" s="119"/>
      <c r="E21" s="119"/>
    </row>
    <row r="22" spans="2:16" ht="32" customHeight="1" x14ac:dyDescent="0.3">
      <c r="B22" s="108" t="s">
        <v>254</v>
      </c>
      <c r="C22" s="117">
        <v>40348</v>
      </c>
      <c r="D22" s="119"/>
      <c r="E22" s="119">
        <v>805.15</v>
      </c>
    </row>
    <row r="23" spans="2:16" ht="49.25" customHeight="1" x14ac:dyDescent="0.3">
      <c r="B23" s="108" t="s">
        <v>253</v>
      </c>
      <c r="C23" s="118">
        <v>7508712.5199999996</v>
      </c>
      <c r="D23" s="118">
        <v>23163.26</v>
      </c>
      <c r="E23" s="118">
        <v>53436.87</v>
      </c>
    </row>
    <row r="24" spans="2:16" ht="26.4" customHeight="1" x14ac:dyDescent="0.3">
      <c r="B24" s="108" t="s">
        <v>252</v>
      </c>
      <c r="C24" s="118">
        <v>70075.87</v>
      </c>
      <c r="D24" s="119"/>
      <c r="E24" s="119"/>
    </row>
    <row r="25" spans="2:16" ht="55.25" customHeight="1" x14ac:dyDescent="0.3">
      <c r="B25" s="108" t="s">
        <v>500</v>
      </c>
      <c r="C25" s="118">
        <v>292049.34999999998</v>
      </c>
      <c r="D25" s="119" t="s">
        <v>251</v>
      </c>
      <c r="E25" s="118">
        <v>62995.56</v>
      </c>
    </row>
    <row r="26" spans="2:16" ht="44" customHeight="1" x14ac:dyDescent="0.3">
      <c r="B26" s="108" t="s">
        <v>250</v>
      </c>
      <c r="C26" s="118">
        <v>1640.3</v>
      </c>
      <c r="D26" s="118">
        <v>4450.05</v>
      </c>
      <c r="E26" s="119"/>
    </row>
    <row r="27" spans="2:16" ht="23.4" customHeight="1" x14ac:dyDescent="0.3">
      <c r="B27" s="107" t="s">
        <v>243</v>
      </c>
      <c r="C27" s="120">
        <f>SUBTOTAL(109,C18:C26)</f>
        <v>17984392.350000001</v>
      </c>
      <c r="D27" s="120">
        <f>SUBTOTAL(109,D18:D26)</f>
        <v>294429.49</v>
      </c>
      <c r="E27" s="120">
        <f>SUBTOTAL(109,E18:E26)</f>
        <v>485861.74000000005</v>
      </c>
    </row>
    <row r="30" spans="2:16" x14ac:dyDescent="0.3">
      <c r="B30" s="443" t="s">
        <v>249</v>
      </c>
      <c r="C30" s="443"/>
      <c r="D30" s="443"/>
      <c r="E30" s="443"/>
      <c r="F30" s="443"/>
      <c r="G30" s="443"/>
      <c r="H30" s="443"/>
      <c r="I30" s="443"/>
      <c r="J30" s="443"/>
      <c r="K30" s="443"/>
      <c r="L30" s="443"/>
      <c r="M30" s="443"/>
      <c r="N30" s="443"/>
      <c r="O30" s="443"/>
      <c r="P30" s="443"/>
    </row>
    <row r="31" spans="2:16" x14ac:dyDescent="0.3">
      <c r="B31" s="443"/>
      <c r="C31" s="443"/>
      <c r="D31" s="443"/>
      <c r="E31" s="443"/>
      <c r="F31" s="443"/>
      <c r="G31" s="443"/>
      <c r="H31" s="443"/>
      <c r="I31" s="443"/>
      <c r="J31" s="443"/>
      <c r="K31" s="443"/>
      <c r="L31" s="443"/>
      <c r="M31" s="443"/>
      <c r="N31" s="443"/>
      <c r="O31" s="443"/>
      <c r="P31" s="443"/>
    </row>
    <row r="35" spans="2:16" ht="14.4" customHeight="1" x14ac:dyDescent="0.3">
      <c r="C35" s="451" t="s">
        <v>238</v>
      </c>
      <c r="D35" s="451" t="s">
        <v>236</v>
      </c>
      <c r="E35" s="451" t="s">
        <v>237</v>
      </c>
      <c r="F35" s="451" t="s">
        <v>248</v>
      </c>
    </row>
    <row r="36" spans="2:16" x14ac:dyDescent="0.3">
      <c r="C36" s="452"/>
      <c r="D36" s="452"/>
      <c r="E36" s="452"/>
      <c r="F36" s="452"/>
    </row>
    <row r="37" spans="2:16" ht="36" customHeight="1" x14ac:dyDescent="0.3">
      <c r="B37" s="106" t="s">
        <v>247</v>
      </c>
      <c r="C37" s="219">
        <v>119587888.29000001</v>
      </c>
      <c r="D37" s="220">
        <v>2190401.91</v>
      </c>
      <c r="E37" s="220">
        <v>2176327.29</v>
      </c>
      <c r="F37" s="220">
        <f>SUM(C37:E37)</f>
        <v>123954617.49000001</v>
      </c>
    </row>
    <row r="38" spans="2:16" ht="36" customHeight="1" x14ac:dyDescent="0.3">
      <c r="B38" s="106" t="s">
        <v>246</v>
      </c>
      <c r="C38" s="219">
        <v>78048759.969999999</v>
      </c>
      <c r="D38" s="220">
        <v>1733123.6</v>
      </c>
      <c r="E38" s="220">
        <v>1691831.74</v>
      </c>
      <c r="F38" s="220">
        <f>SUM(C38:E38)</f>
        <v>81473715.309999987</v>
      </c>
    </row>
    <row r="39" spans="2:16" ht="36" customHeight="1" x14ac:dyDescent="0.3">
      <c r="B39" s="106" t="s">
        <v>245</v>
      </c>
      <c r="C39" s="219">
        <v>41539128.320000008</v>
      </c>
      <c r="D39" s="220">
        <v>457278.31000000006</v>
      </c>
      <c r="E39" s="220">
        <v>484156.94</v>
      </c>
      <c r="F39" s="220">
        <v>40820484.759999998</v>
      </c>
    </row>
    <row r="45" spans="2:16" x14ac:dyDescent="0.3">
      <c r="B45" s="450" t="s">
        <v>244</v>
      </c>
      <c r="C45" s="450"/>
      <c r="D45" s="450"/>
      <c r="E45" s="450"/>
      <c r="F45" s="450"/>
      <c r="G45" s="450"/>
      <c r="H45" s="65"/>
      <c r="I45" s="65"/>
      <c r="J45" s="65"/>
      <c r="K45" s="65"/>
      <c r="L45" s="65"/>
      <c r="M45" s="65"/>
      <c r="N45" s="65"/>
      <c r="O45" s="65"/>
      <c r="P45" s="65"/>
    </row>
    <row r="48" spans="2:16" x14ac:dyDescent="0.3">
      <c r="B48" s="103" t="s">
        <v>238</v>
      </c>
      <c r="F48" s="103" t="s">
        <v>236</v>
      </c>
      <c r="J48" s="103" t="s">
        <v>237</v>
      </c>
    </row>
    <row r="50" spans="2:16" x14ac:dyDescent="0.3">
      <c r="D50" s="105" t="s">
        <v>243</v>
      </c>
      <c r="H50" s="105" t="s">
        <v>243</v>
      </c>
      <c r="L50" s="105" t="s">
        <v>243</v>
      </c>
    </row>
    <row r="51" spans="2:16" x14ac:dyDescent="0.3">
      <c r="B51" s="449" t="s">
        <v>111</v>
      </c>
      <c r="C51" s="104" t="s">
        <v>242</v>
      </c>
      <c r="D51" s="121">
        <v>30586579.199999999</v>
      </c>
      <c r="F51" s="449" t="s">
        <v>111</v>
      </c>
      <c r="G51" s="104" t="s">
        <v>242</v>
      </c>
      <c r="H51" s="121">
        <v>57271.55</v>
      </c>
      <c r="J51" s="449" t="s">
        <v>111</v>
      </c>
      <c r="K51" s="104" t="s">
        <v>242</v>
      </c>
      <c r="L51" s="121">
        <v>48592.88</v>
      </c>
    </row>
    <row r="52" spans="2:16" x14ac:dyDescent="0.3">
      <c r="B52" s="449"/>
      <c r="C52" s="104" t="s">
        <v>241</v>
      </c>
      <c r="D52" s="121">
        <v>9812280.4499999993</v>
      </c>
      <c r="F52" s="449"/>
      <c r="G52" s="104" t="s">
        <v>241</v>
      </c>
      <c r="H52" s="121">
        <v>22444.62</v>
      </c>
      <c r="J52" s="449"/>
      <c r="K52" s="104" t="s">
        <v>241</v>
      </c>
      <c r="L52" s="121">
        <v>47943.1</v>
      </c>
    </row>
    <row r="54" spans="2:16" x14ac:dyDescent="0.3">
      <c r="B54" s="443" t="s">
        <v>240</v>
      </c>
      <c r="C54" s="443"/>
      <c r="D54" s="443"/>
      <c r="E54" s="443"/>
      <c r="F54" s="443"/>
      <c r="G54" s="443"/>
      <c r="H54" s="443"/>
      <c r="I54" s="443"/>
      <c r="J54" s="443"/>
      <c r="K54" s="443"/>
      <c r="L54" s="443"/>
      <c r="M54" s="443"/>
      <c r="N54" s="443"/>
      <c r="O54" s="443"/>
      <c r="P54" s="443"/>
    </row>
    <row r="55" spans="2:16" x14ac:dyDescent="0.3">
      <c r="B55" s="443"/>
      <c r="C55" s="443"/>
      <c r="D55" s="443"/>
      <c r="E55" s="443"/>
      <c r="F55" s="443"/>
      <c r="G55" s="443"/>
      <c r="H55" s="443"/>
      <c r="I55" s="443"/>
      <c r="J55" s="443"/>
      <c r="K55" s="443"/>
      <c r="L55" s="443"/>
      <c r="M55" s="443"/>
      <c r="N55" s="443"/>
      <c r="O55" s="443"/>
      <c r="P55" s="443"/>
    </row>
    <row r="56" spans="2:16" x14ac:dyDescent="0.3">
      <c r="B56" s="450" t="s">
        <v>239</v>
      </c>
      <c r="C56" s="450"/>
      <c r="D56" s="450"/>
      <c r="E56" s="450"/>
      <c r="F56" s="450"/>
      <c r="G56" s="450"/>
      <c r="H56" s="65"/>
      <c r="I56" s="65"/>
      <c r="J56" s="65"/>
      <c r="K56" s="65"/>
      <c r="L56" s="65"/>
      <c r="M56" s="65"/>
      <c r="N56" s="65"/>
      <c r="O56" s="65"/>
      <c r="P56" s="65"/>
    </row>
    <row r="59" spans="2:16" ht="22.25" customHeight="1" x14ac:dyDescent="0.3">
      <c r="B59" s="103" t="s">
        <v>238</v>
      </c>
      <c r="C59" s="102" t="s">
        <v>113</v>
      </c>
      <c r="D59" s="102" t="s">
        <v>112</v>
      </c>
      <c r="E59" s="102" t="s">
        <v>111</v>
      </c>
      <c r="G59" s="103" t="s">
        <v>237</v>
      </c>
      <c r="H59" s="102" t="s">
        <v>113</v>
      </c>
      <c r="I59" s="102" t="s">
        <v>112</v>
      </c>
      <c r="J59" s="102" t="s">
        <v>111</v>
      </c>
      <c r="L59" s="103" t="s">
        <v>236</v>
      </c>
      <c r="M59" s="102" t="s">
        <v>113</v>
      </c>
      <c r="N59" s="102" t="s">
        <v>112</v>
      </c>
      <c r="O59" s="102" t="s">
        <v>111</v>
      </c>
    </row>
    <row r="60" spans="2:16" x14ac:dyDescent="0.3">
      <c r="B60" s="99" t="s">
        <v>235</v>
      </c>
      <c r="C60" s="221">
        <v>39803625.409999996</v>
      </c>
      <c r="D60" s="221">
        <v>25460789.109999999</v>
      </c>
      <c r="E60" s="221">
        <v>28751004.890000001</v>
      </c>
      <c r="G60" s="99" t="s">
        <v>235</v>
      </c>
      <c r="H60" s="221">
        <v>760426.29</v>
      </c>
      <c r="I60" s="221">
        <v>761674.96</v>
      </c>
      <c r="J60" s="221">
        <v>722975.36</v>
      </c>
      <c r="L60" s="99" t="s">
        <v>235</v>
      </c>
      <c r="M60" s="222"/>
      <c r="N60" s="221">
        <v>454648.08</v>
      </c>
      <c r="O60" s="221">
        <v>500315.45</v>
      </c>
    </row>
    <row r="61" spans="2:16" ht="21" customHeight="1" x14ac:dyDescent="0.3">
      <c r="B61" s="99" t="s">
        <v>234</v>
      </c>
      <c r="C61" s="221">
        <v>10969153.810000001</v>
      </c>
      <c r="D61" s="221">
        <v>7033797.1500000004</v>
      </c>
      <c r="E61" s="221">
        <v>7931397.8300000001</v>
      </c>
      <c r="G61" s="99" t="s">
        <v>234</v>
      </c>
      <c r="H61" s="221">
        <v>232356.57</v>
      </c>
      <c r="I61" s="221">
        <v>251830.08</v>
      </c>
      <c r="J61" s="221">
        <v>192815.08</v>
      </c>
      <c r="L61" s="99" t="s">
        <v>234</v>
      </c>
      <c r="M61" s="221"/>
      <c r="N61" s="221">
        <v>143704.1</v>
      </c>
      <c r="O61" s="221">
        <v>157428.42000000001</v>
      </c>
    </row>
    <row r="62" spans="2:16" ht="15.65" customHeight="1" x14ac:dyDescent="0.3">
      <c r="B62" s="99" t="s">
        <v>233</v>
      </c>
      <c r="C62" s="221">
        <v>3206687.13</v>
      </c>
      <c r="D62" s="221">
        <v>2650656.06</v>
      </c>
      <c r="E62" s="221">
        <v>3146945.85</v>
      </c>
      <c r="G62" s="99" t="s">
        <v>233</v>
      </c>
      <c r="H62" s="221">
        <v>38531.919999999998</v>
      </c>
      <c r="I62" s="221">
        <v>24512.65</v>
      </c>
      <c r="J62" s="221">
        <v>27652.46</v>
      </c>
      <c r="L62" s="99" t="s">
        <v>233</v>
      </c>
      <c r="M62" s="221">
        <v>20791.830000000002</v>
      </c>
      <c r="N62" s="221">
        <v>43203.15</v>
      </c>
      <c r="O62" s="221">
        <v>57175.09</v>
      </c>
    </row>
    <row r="63" spans="2:16" ht="21.65" customHeight="1" x14ac:dyDescent="0.3">
      <c r="B63" s="99" t="s">
        <v>232</v>
      </c>
      <c r="C63" s="221">
        <v>1375580.98</v>
      </c>
      <c r="D63" s="221">
        <v>11863.75</v>
      </c>
      <c r="E63" s="221"/>
      <c r="G63" s="99" t="s">
        <v>231</v>
      </c>
      <c r="H63" s="221">
        <v>26577.94</v>
      </c>
      <c r="I63" s="221">
        <v>26628.560000000001</v>
      </c>
      <c r="J63" s="221">
        <v>28927.11</v>
      </c>
      <c r="L63" s="99" t="s">
        <v>232</v>
      </c>
      <c r="M63" s="221">
        <v>28833.84</v>
      </c>
      <c r="N63" s="221">
        <v>177893.21</v>
      </c>
      <c r="O63" s="221">
        <v>184962.01</v>
      </c>
    </row>
    <row r="64" spans="2:16" ht="16.25" customHeight="1" x14ac:dyDescent="0.3">
      <c r="B64" s="99" t="s">
        <v>231</v>
      </c>
      <c r="C64" s="221">
        <v>14490099.039999999</v>
      </c>
      <c r="D64" s="221">
        <v>17208665.66</v>
      </c>
      <c r="E64" s="221">
        <v>18339404.960000001</v>
      </c>
      <c r="G64" s="99" t="s">
        <v>230</v>
      </c>
      <c r="H64" s="221">
        <v>580996.23</v>
      </c>
      <c r="I64" s="221">
        <v>579665.87</v>
      </c>
      <c r="J64" s="221">
        <v>544994.66</v>
      </c>
      <c r="L64" s="99" t="s">
        <v>231</v>
      </c>
      <c r="M64" s="221">
        <v>2266.84</v>
      </c>
      <c r="N64" s="221">
        <v>24790.84</v>
      </c>
      <c r="O64" s="221">
        <v>25520.55</v>
      </c>
    </row>
    <row r="65" spans="2:15" ht="18" customHeight="1" x14ac:dyDescent="0.3">
      <c r="B65" s="99" t="s">
        <v>230</v>
      </c>
      <c r="C65" s="221">
        <v>4792833.29</v>
      </c>
      <c r="D65" s="221">
        <v>2280941.88</v>
      </c>
      <c r="E65" s="221">
        <v>2493498.7799999998</v>
      </c>
      <c r="G65" s="99" t="s">
        <v>228</v>
      </c>
      <c r="H65" s="221">
        <v>55906.83</v>
      </c>
      <c r="I65" s="221">
        <v>67891.33</v>
      </c>
      <c r="J65" s="221">
        <v>68565.17</v>
      </c>
      <c r="L65" s="99" t="s">
        <v>230</v>
      </c>
      <c r="M65" s="221">
        <v>98976.8</v>
      </c>
      <c r="N65" s="221">
        <v>619355.31999999995</v>
      </c>
      <c r="O65" s="221">
        <v>634137.21</v>
      </c>
    </row>
    <row r="66" spans="2:15" ht="23.5" x14ac:dyDescent="0.3">
      <c r="B66" s="99" t="s">
        <v>229</v>
      </c>
      <c r="C66" s="221">
        <v>96945.87</v>
      </c>
      <c r="D66" s="221">
        <v>89195.82</v>
      </c>
      <c r="E66" s="221">
        <v>101905.76</v>
      </c>
      <c r="G66" s="99" t="s">
        <v>227</v>
      </c>
      <c r="H66" s="221">
        <v>38078.230000000003</v>
      </c>
      <c r="I66" s="221">
        <v>31094.68</v>
      </c>
      <c r="J66" s="221">
        <f>11371.41+71</f>
        <v>11442.41</v>
      </c>
      <c r="L66" s="99" t="s">
        <v>228</v>
      </c>
      <c r="M66" s="221">
        <v>9339.81</v>
      </c>
      <c r="N66" s="221">
        <v>37439.769999999997</v>
      </c>
      <c r="O66" s="221">
        <v>45426.11</v>
      </c>
    </row>
    <row r="67" spans="2:15" ht="23.5" x14ac:dyDescent="0.3">
      <c r="B67" s="99" t="s">
        <v>228</v>
      </c>
      <c r="C67" s="221">
        <v>576558.68000000005</v>
      </c>
      <c r="D67" s="221">
        <v>473170.16</v>
      </c>
      <c r="E67" s="221">
        <v>492623.64</v>
      </c>
      <c r="G67" s="99" t="s">
        <v>222</v>
      </c>
      <c r="H67" s="221">
        <v>33005.43</v>
      </c>
      <c r="I67" s="221">
        <v>14659.73</v>
      </c>
      <c r="J67" s="221">
        <v>26065.439999999999</v>
      </c>
      <c r="L67" s="99" t="s">
        <v>227</v>
      </c>
      <c r="M67" s="221">
        <v>5955.27</v>
      </c>
      <c r="N67" s="221">
        <v>19484.04</v>
      </c>
      <c r="O67" s="221">
        <v>9971.7900000000009</v>
      </c>
    </row>
    <row r="68" spans="2:15" ht="35" x14ac:dyDescent="0.3">
      <c r="B68" s="99" t="s">
        <v>227</v>
      </c>
      <c r="C68" s="221">
        <v>834760.11</v>
      </c>
      <c r="D68" s="221">
        <v>790324.49</v>
      </c>
      <c r="E68" s="221">
        <v>900332.48</v>
      </c>
      <c r="G68" s="99" t="s">
        <v>219</v>
      </c>
      <c r="H68" s="221">
        <v>11393.16</v>
      </c>
      <c r="I68" s="221">
        <v>14659.73</v>
      </c>
      <c r="J68" s="221">
        <v>18536.54</v>
      </c>
      <c r="L68" s="99" t="s">
        <v>226</v>
      </c>
      <c r="M68" s="221">
        <v>447.27</v>
      </c>
      <c r="N68" s="221">
        <v>518</v>
      </c>
      <c r="O68" s="221"/>
    </row>
    <row r="69" spans="2:15" ht="23.5" x14ac:dyDescent="0.3">
      <c r="B69" s="99" t="s">
        <v>226</v>
      </c>
      <c r="C69" s="221">
        <v>456681.94</v>
      </c>
      <c r="D69" s="221">
        <v>82109.75</v>
      </c>
      <c r="E69" s="221">
        <v>29707.45</v>
      </c>
      <c r="G69" s="99" t="s">
        <v>218</v>
      </c>
      <c r="H69" s="221">
        <v>35258.36</v>
      </c>
      <c r="I69" s="221">
        <v>31270.26</v>
      </c>
      <c r="J69" s="221">
        <v>35978.99</v>
      </c>
      <c r="L69" s="99" t="s">
        <v>224</v>
      </c>
      <c r="M69" s="221">
        <v>5301.95</v>
      </c>
      <c r="N69" s="221">
        <v>19142.13</v>
      </c>
      <c r="O69" s="221">
        <v>6706.9</v>
      </c>
    </row>
    <row r="70" spans="2:15" ht="35" x14ac:dyDescent="0.3">
      <c r="B70" s="99" t="s">
        <v>225</v>
      </c>
      <c r="C70" s="221">
        <v>433234.51</v>
      </c>
      <c r="D70" s="221">
        <v>657051.56000000006</v>
      </c>
      <c r="E70" s="221">
        <v>717808.97</v>
      </c>
      <c r="G70" s="99" t="s">
        <v>217</v>
      </c>
      <c r="H70" s="221"/>
      <c r="I70" s="221">
        <v>227.7</v>
      </c>
      <c r="J70" s="221"/>
      <c r="L70" s="99" t="s">
        <v>222</v>
      </c>
      <c r="M70" s="221">
        <v>4101.88</v>
      </c>
      <c r="N70" s="221">
        <v>47183.71</v>
      </c>
      <c r="O70" s="221">
        <v>45437.05</v>
      </c>
    </row>
    <row r="71" spans="2:15" ht="23.5" x14ac:dyDescent="0.3">
      <c r="B71" s="99" t="s">
        <v>224</v>
      </c>
      <c r="C71" s="221">
        <v>151419.94</v>
      </c>
      <c r="D71" s="221">
        <v>88668.4</v>
      </c>
      <c r="E71" s="221">
        <v>113390.16</v>
      </c>
      <c r="G71" s="99" t="s">
        <v>216</v>
      </c>
      <c r="H71" s="221">
        <v>5109.93</v>
      </c>
      <c r="I71" s="221">
        <v>8738.26</v>
      </c>
      <c r="J71" s="221">
        <v>13878.52</v>
      </c>
      <c r="L71" s="99" t="s">
        <v>221</v>
      </c>
      <c r="M71" s="221">
        <v>70892</v>
      </c>
      <c r="N71" s="221">
        <v>3614.35</v>
      </c>
      <c r="O71" s="221"/>
    </row>
    <row r="72" spans="2:15" ht="23.5" x14ac:dyDescent="0.3">
      <c r="B72" s="99" t="s">
        <v>223</v>
      </c>
      <c r="C72" s="221">
        <v>641225.13</v>
      </c>
      <c r="D72" s="221">
        <v>137614.82</v>
      </c>
      <c r="E72" s="221">
        <v>33332.43</v>
      </c>
      <c r="L72" s="99" t="s">
        <v>219</v>
      </c>
      <c r="M72" s="221">
        <v>1976.99</v>
      </c>
      <c r="N72" s="221">
        <v>13566.75</v>
      </c>
      <c r="O72" s="221">
        <v>19678.54</v>
      </c>
    </row>
    <row r="73" spans="2:15" ht="24" x14ac:dyDescent="0.35">
      <c r="B73" s="99" t="s">
        <v>222</v>
      </c>
      <c r="C73" s="221">
        <v>-12205.3</v>
      </c>
      <c r="D73" s="221">
        <v>94275.17</v>
      </c>
      <c r="E73" s="221">
        <v>75558.92</v>
      </c>
      <c r="G73"/>
      <c r="H73"/>
      <c r="I73" s="100"/>
      <c r="L73" s="99" t="s">
        <v>218</v>
      </c>
      <c r="M73" s="221">
        <v>6364.22</v>
      </c>
      <c r="N73" s="221">
        <v>43543.839999999997</v>
      </c>
      <c r="O73" s="221">
        <v>42523.62</v>
      </c>
    </row>
    <row r="74" spans="2:15" ht="35.5" x14ac:dyDescent="0.35">
      <c r="B74" s="99" t="s">
        <v>221</v>
      </c>
      <c r="C74" s="221">
        <v>3010130.71</v>
      </c>
      <c r="D74" s="221">
        <v>3443911.01</v>
      </c>
      <c r="E74" s="221">
        <v>2956842.72</v>
      </c>
      <c r="G74"/>
      <c r="H74"/>
      <c r="I74" s="100"/>
      <c r="L74" s="99" t="s">
        <v>217</v>
      </c>
      <c r="M74" s="221">
        <v>112039</v>
      </c>
      <c r="N74" s="221">
        <v>287</v>
      </c>
      <c r="O74" s="221"/>
    </row>
    <row r="75" spans="2:15" ht="24" x14ac:dyDescent="0.35">
      <c r="B75" s="99" t="s">
        <v>220</v>
      </c>
      <c r="C75" s="221">
        <v>357997.48</v>
      </c>
      <c r="D75" s="221">
        <v>459917.83</v>
      </c>
      <c r="E75" s="221">
        <v>473426.59</v>
      </c>
      <c r="G75"/>
      <c r="H75"/>
      <c r="I75" s="100"/>
      <c r="L75" s="99" t="s">
        <v>216</v>
      </c>
      <c r="M75" s="221"/>
      <c r="N75" s="221">
        <v>1881.31</v>
      </c>
      <c r="O75" s="221">
        <v>2360.04</v>
      </c>
    </row>
    <row r="76" spans="2:15" ht="24" x14ac:dyDescent="0.35">
      <c r="B76" s="99" t="s">
        <v>219</v>
      </c>
      <c r="C76" s="221">
        <v>824303.92</v>
      </c>
      <c r="D76" s="221">
        <v>711880.66</v>
      </c>
      <c r="E76" s="221">
        <v>962728.61</v>
      </c>
      <c r="G76"/>
      <c r="H76"/>
      <c r="I76" s="100"/>
    </row>
    <row r="77" spans="2:15" ht="35.5" x14ac:dyDescent="0.35">
      <c r="B77" s="99" t="s">
        <v>218</v>
      </c>
      <c r="C77" s="221">
        <v>1697226.83</v>
      </c>
      <c r="D77" s="221">
        <v>1365008.92</v>
      </c>
      <c r="E77" s="221">
        <v>1455820.38</v>
      </c>
      <c r="G77"/>
      <c r="H77"/>
      <c r="I77" s="100"/>
    </row>
    <row r="78" spans="2:15" ht="35.5" x14ac:dyDescent="0.35">
      <c r="B78" s="99" t="s">
        <v>217</v>
      </c>
      <c r="C78" s="221">
        <v>5411304.8099999996</v>
      </c>
      <c r="D78" s="221">
        <v>6390291.4900000002</v>
      </c>
      <c r="E78" s="221">
        <v>6687421.5</v>
      </c>
      <c r="G78"/>
      <c r="H78"/>
      <c r="I78" s="100"/>
    </row>
    <row r="79" spans="2:15" ht="20" customHeight="1" x14ac:dyDescent="0.35">
      <c r="B79" s="99" t="s">
        <v>216</v>
      </c>
      <c r="C79" s="221">
        <v>1284990.54</v>
      </c>
      <c r="D79" s="221">
        <v>1359937.9</v>
      </c>
      <c r="E79" s="221">
        <v>2385608.0499999998</v>
      </c>
      <c r="G79"/>
      <c r="H79"/>
      <c r="I79" s="100"/>
    </row>
    <row r="80" spans="2:15" ht="14.5" x14ac:dyDescent="0.35">
      <c r="B80"/>
      <c r="G80"/>
      <c r="H80"/>
      <c r="I80" s="100"/>
    </row>
    <row r="81" spans="2:9" ht="14.5" x14ac:dyDescent="0.35">
      <c r="B81"/>
      <c r="G81"/>
      <c r="H81"/>
      <c r="I81" s="100"/>
    </row>
    <row r="82" spans="2:9" ht="14.5" x14ac:dyDescent="0.35">
      <c r="G82"/>
      <c r="H82"/>
      <c r="I82" s="100"/>
    </row>
    <row r="83" spans="2:9" ht="14.5" x14ac:dyDescent="0.35">
      <c r="G83"/>
      <c r="H83"/>
      <c r="I83" s="100"/>
    </row>
    <row r="84" spans="2:9" ht="14.5" x14ac:dyDescent="0.35">
      <c r="G84"/>
      <c r="H84"/>
      <c r="I84" s="100"/>
    </row>
    <row r="85" spans="2:9" ht="23.4" customHeight="1" x14ac:dyDescent="0.35">
      <c r="C85" s="101" t="s">
        <v>238</v>
      </c>
      <c r="D85" s="101" t="s">
        <v>237</v>
      </c>
      <c r="E85" s="101" t="s">
        <v>236</v>
      </c>
      <c r="G85"/>
      <c r="H85"/>
      <c r="I85" s="100"/>
    </row>
    <row r="86" spans="2:9" x14ac:dyDescent="0.3">
      <c r="B86" s="99" t="s">
        <v>235</v>
      </c>
      <c r="C86" s="121">
        <v>28751004.890000001</v>
      </c>
      <c r="D86" s="121">
        <v>722975.36</v>
      </c>
      <c r="E86" s="121">
        <v>500315.45</v>
      </c>
    </row>
    <row r="87" spans="2:9" ht="23.5" x14ac:dyDescent="0.3">
      <c r="B87" s="99" t="s">
        <v>234</v>
      </c>
      <c r="C87" s="121">
        <v>7931397.8300000001</v>
      </c>
      <c r="D87" s="121">
        <v>192815.08</v>
      </c>
      <c r="E87" s="121">
        <v>157428.42000000001</v>
      </c>
    </row>
    <row r="88" spans="2:9" x14ac:dyDescent="0.3">
      <c r="B88" s="99" t="s">
        <v>233</v>
      </c>
      <c r="C88" s="121">
        <v>3146945.85</v>
      </c>
      <c r="D88" s="121">
        <v>27652.46</v>
      </c>
      <c r="E88" s="121">
        <v>57175.09</v>
      </c>
    </row>
    <row r="89" spans="2:9" ht="23.5" x14ac:dyDescent="0.3">
      <c r="B89" s="99" t="s">
        <v>232</v>
      </c>
      <c r="C89" s="121">
        <v>0</v>
      </c>
      <c r="D89" s="121"/>
      <c r="E89" s="121">
        <v>184962.01</v>
      </c>
    </row>
    <row r="90" spans="2:9" x14ac:dyDescent="0.3">
      <c r="B90" s="99" t="s">
        <v>231</v>
      </c>
      <c r="C90" s="121">
        <v>18339404.960000001</v>
      </c>
      <c r="D90" s="121">
        <v>28927.11</v>
      </c>
      <c r="E90" s="121">
        <v>25520.55</v>
      </c>
    </row>
    <row r="91" spans="2:9" x14ac:dyDescent="0.3">
      <c r="B91" s="99" t="s">
        <v>230</v>
      </c>
      <c r="C91" s="121">
        <v>2493498.7799999998</v>
      </c>
      <c r="D91" s="121">
        <v>544994.66</v>
      </c>
      <c r="E91" s="121">
        <v>634137.21</v>
      </c>
    </row>
    <row r="92" spans="2:9" ht="23.5" x14ac:dyDescent="0.3">
      <c r="B92" s="99" t="s">
        <v>229</v>
      </c>
      <c r="C92" s="121">
        <v>101905.76</v>
      </c>
      <c r="D92" s="121"/>
      <c r="E92" s="121"/>
    </row>
    <row r="93" spans="2:9" ht="23.5" x14ac:dyDescent="0.3">
      <c r="B93" s="99" t="s">
        <v>228</v>
      </c>
      <c r="C93" s="121">
        <v>492623.64</v>
      </c>
      <c r="D93" s="121">
        <v>68565.17</v>
      </c>
      <c r="E93" s="121">
        <v>45426.11</v>
      </c>
    </row>
    <row r="94" spans="2:9" ht="35" x14ac:dyDescent="0.3">
      <c r="B94" s="99" t="s">
        <v>227</v>
      </c>
      <c r="C94" s="121">
        <v>900332.48</v>
      </c>
      <c r="D94" s="121">
        <v>11442.41</v>
      </c>
      <c r="E94" s="121">
        <v>9971.7900000000009</v>
      </c>
    </row>
    <row r="95" spans="2:9" ht="23.5" x14ac:dyDescent="0.3">
      <c r="B95" s="99" t="s">
        <v>226</v>
      </c>
      <c r="C95" s="121">
        <v>29707.45</v>
      </c>
      <c r="D95" s="121"/>
      <c r="E95" s="121"/>
    </row>
    <row r="96" spans="2:9" ht="35" x14ac:dyDescent="0.3">
      <c r="B96" s="99" t="s">
        <v>225</v>
      </c>
      <c r="C96" s="121">
        <v>717808.97</v>
      </c>
      <c r="D96" s="121"/>
      <c r="E96" s="121"/>
    </row>
    <row r="97" spans="2:5" ht="23.5" x14ac:dyDescent="0.3">
      <c r="B97" s="99" t="s">
        <v>224</v>
      </c>
      <c r="C97" s="121">
        <v>113390.16</v>
      </c>
      <c r="D97" s="121"/>
      <c r="E97" s="121">
        <v>6706.9</v>
      </c>
    </row>
    <row r="98" spans="2:5" ht="23.5" x14ac:dyDescent="0.3">
      <c r="B98" s="99" t="s">
        <v>223</v>
      </c>
      <c r="C98" s="121">
        <v>33332.43</v>
      </c>
      <c r="D98" s="121"/>
      <c r="E98" s="121"/>
    </row>
    <row r="99" spans="2:5" x14ac:dyDescent="0.3">
      <c r="B99" s="99" t="s">
        <v>222</v>
      </c>
      <c r="C99" s="121">
        <v>75558.92</v>
      </c>
      <c r="D99" s="121">
        <v>26065.439999999999</v>
      </c>
      <c r="E99" s="121">
        <v>45437.05</v>
      </c>
    </row>
    <row r="100" spans="2:5" ht="23.5" x14ac:dyDescent="0.3">
      <c r="B100" s="99" t="s">
        <v>221</v>
      </c>
      <c r="C100" s="121">
        <v>2956842.72</v>
      </c>
      <c r="D100" s="121"/>
      <c r="E100" s="121"/>
    </row>
    <row r="101" spans="2:5" ht="23.5" x14ac:dyDescent="0.3">
      <c r="B101" s="99" t="s">
        <v>220</v>
      </c>
      <c r="C101" s="121">
        <v>473426.59</v>
      </c>
      <c r="D101" s="121"/>
      <c r="E101" s="121"/>
    </row>
    <row r="102" spans="2:5" ht="23.5" x14ac:dyDescent="0.3">
      <c r="B102" s="99" t="s">
        <v>219</v>
      </c>
      <c r="C102" s="121">
        <v>962728.61</v>
      </c>
      <c r="D102" s="121">
        <v>18536.54</v>
      </c>
      <c r="E102" s="121">
        <v>19678.54</v>
      </c>
    </row>
    <row r="103" spans="2:5" ht="35" x14ac:dyDescent="0.3">
      <c r="B103" s="99" t="s">
        <v>218</v>
      </c>
      <c r="C103" s="121">
        <v>1455820.38</v>
      </c>
      <c r="D103" s="121">
        <v>35978.99</v>
      </c>
      <c r="E103" s="121">
        <v>42523.62</v>
      </c>
    </row>
    <row r="104" spans="2:5" ht="35" x14ac:dyDescent="0.3">
      <c r="B104" s="99" t="s">
        <v>217</v>
      </c>
      <c r="C104" s="121">
        <v>6687421.5</v>
      </c>
      <c r="D104" s="121"/>
      <c r="E104" s="121"/>
    </row>
    <row r="105" spans="2:5" ht="23.5" x14ac:dyDescent="0.3">
      <c r="B105" s="99" t="s">
        <v>216</v>
      </c>
      <c r="C105" s="121">
        <v>2385608.0499999998</v>
      </c>
      <c r="D105" s="121">
        <v>13878.52</v>
      </c>
      <c r="E105" s="121">
        <v>2360.04</v>
      </c>
    </row>
  </sheetData>
  <sheetProtection selectLockedCells="1"/>
  <mergeCells count="12">
    <mergeCell ref="J51:J52"/>
    <mergeCell ref="B54:P55"/>
    <mergeCell ref="B56:G56"/>
    <mergeCell ref="B14:P15"/>
    <mergeCell ref="B30:P31"/>
    <mergeCell ref="C35:C36"/>
    <mergeCell ref="D35:D36"/>
    <mergeCell ref="E35:E36"/>
    <mergeCell ref="F35:F36"/>
    <mergeCell ref="B45:G45"/>
    <mergeCell ref="B51:B52"/>
    <mergeCell ref="F51:F52"/>
  </mergeCells>
  <pageMargins left="0.7" right="0.7" top="0.75" bottom="0.75" header="0.3" footer="0.3"/>
  <pageSetup scale="49" fitToHeight="0" orientation="landscape" r:id="rId1"/>
  <ignoredErrors>
    <ignoredError sqref="F37:F39 J66" unlockedFormula="1"/>
  </ignoredErrors>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A38ED-06E3-40FE-957F-35D413805CEA}">
  <sheetPr>
    <tabColor rgb="FFFFC000"/>
  </sheetPr>
  <dimension ref="B1:T247"/>
  <sheetViews>
    <sheetView showGridLines="0" topLeftCell="A11" zoomScaleNormal="100" workbookViewId="0">
      <selection activeCell="B224" sqref="B224:N249"/>
    </sheetView>
  </sheetViews>
  <sheetFormatPr baseColWidth="10" defaultColWidth="11.54296875" defaultRowHeight="14" x14ac:dyDescent="0.3"/>
  <cols>
    <col min="1" max="1" width="11.54296875" style="2"/>
    <col min="2" max="2" width="18.1796875" style="2" customWidth="1"/>
    <col min="3" max="3" width="16.08984375" style="2" customWidth="1"/>
    <col min="4" max="4" width="17.90625" style="2" customWidth="1"/>
    <col min="5" max="5" width="11.54296875" style="2"/>
    <col min="6" max="6" width="14.08984375" style="2" customWidth="1"/>
    <col min="7" max="16384" width="11.54296875" style="2"/>
  </cols>
  <sheetData>
    <row r="1" spans="2:20" x14ac:dyDescent="0.3">
      <c r="J1" s="5" t="s">
        <v>215</v>
      </c>
      <c r="K1" s="5"/>
    </row>
    <row r="2" spans="2:20" ht="15.5" x14ac:dyDescent="0.35">
      <c r="D2" s="97" t="s">
        <v>214</v>
      </c>
      <c r="J2" s="5" t="s">
        <v>213</v>
      </c>
      <c r="K2" s="5"/>
    </row>
    <row r="5" spans="2:20" x14ac:dyDescent="0.3">
      <c r="B5" s="45"/>
      <c r="C5" s="45"/>
    </row>
    <row r="6" spans="2:20" x14ac:dyDescent="0.3">
      <c r="B6" s="443" t="s">
        <v>212</v>
      </c>
      <c r="C6" s="443"/>
      <c r="D6" s="443"/>
      <c r="E6" s="443"/>
      <c r="F6" s="443"/>
      <c r="G6" s="443"/>
      <c r="H6" s="443"/>
      <c r="I6" s="443"/>
      <c r="J6" s="443"/>
      <c r="K6" s="443"/>
      <c r="L6" s="443"/>
      <c r="M6" s="443"/>
      <c r="N6" s="443"/>
      <c r="O6" s="466"/>
      <c r="P6" s="466"/>
      <c r="Q6" s="466"/>
      <c r="R6" s="466"/>
      <c r="S6" s="466"/>
      <c r="T6" s="466"/>
    </row>
    <row r="7" spans="2:20" x14ac:dyDescent="0.3">
      <c r="B7" s="443"/>
      <c r="C7" s="443"/>
      <c r="D7" s="443"/>
      <c r="E7" s="443"/>
      <c r="F7" s="443"/>
      <c r="G7" s="443"/>
      <c r="H7" s="443"/>
      <c r="I7" s="443"/>
      <c r="J7" s="443"/>
      <c r="K7" s="443"/>
      <c r="L7" s="443"/>
      <c r="M7" s="443"/>
      <c r="N7" s="443"/>
      <c r="O7" s="466"/>
      <c r="P7" s="466"/>
      <c r="Q7" s="466"/>
      <c r="R7" s="466"/>
      <c r="S7" s="466"/>
      <c r="T7" s="466"/>
    </row>
    <row r="8" spans="2:20" x14ac:dyDescent="0.3">
      <c r="B8" s="453" t="s">
        <v>211</v>
      </c>
      <c r="C8" s="453"/>
      <c r="D8" s="453"/>
      <c r="E8" s="453"/>
      <c r="F8" s="453"/>
      <c r="G8" s="453"/>
      <c r="H8" s="453"/>
      <c r="I8" s="453"/>
      <c r="J8" s="453"/>
      <c r="K8" s="453"/>
      <c r="L8" s="453"/>
      <c r="M8" s="453"/>
      <c r="N8" s="453"/>
      <c r="O8" s="65"/>
      <c r="P8" s="65"/>
      <c r="Q8" s="65"/>
      <c r="R8" s="65"/>
      <c r="S8" s="65"/>
      <c r="T8" s="65"/>
    </row>
    <row r="9" spans="2:20" x14ac:dyDescent="0.3">
      <c r="B9" s="32" t="s">
        <v>334</v>
      </c>
      <c r="C9" s="33"/>
      <c r="D9" s="33"/>
      <c r="E9" s="33"/>
      <c r="F9" s="33"/>
      <c r="G9" s="33"/>
      <c r="H9" s="33"/>
      <c r="I9" s="33"/>
      <c r="J9" s="33"/>
      <c r="K9" s="33"/>
      <c r="L9" s="33"/>
      <c r="M9" s="33"/>
      <c r="N9" s="33"/>
    </row>
    <row r="10" spans="2:20" x14ac:dyDescent="0.3">
      <c r="B10" s="32"/>
      <c r="C10" s="33"/>
      <c r="D10" s="33"/>
      <c r="E10" s="33"/>
      <c r="F10" s="33"/>
      <c r="G10" s="33"/>
      <c r="H10" s="33"/>
      <c r="I10" s="33"/>
      <c r="J10" s="33"/>
      <c r="K10" s="33"/>
      <c r="L10" s="33"/>
      <c r="M10" s="33"/>
      <c r="N10" s="33"/>
    </row>
    <row r="11" spans="2:20" ht="26.4" customHeight="1" x14ac:dyDescent="0.3">
      <c r="B11" s="34"/>
      <c r="C11" s="457" t="s">
        <v>114</v>
      </c>
      <c r="D11" s="458"/>
      <c r="E11" s="457" t="s">
        <v>115</v>
      </c>
      <c r="F11" s="458"/>
    </row>
    <row r="12" spans="2:20" x14ac:dyDescent="0.3">
      <c r="B12" s="77" t="s">
        <v>129</v>
      </c>
      <c r="C12" s="44" t="s">
        <v>210</v>
      </c>
      <c r="D12" s="43" t="s">
        <v>209</v>
      </c>
      <c r="E12" s="44" t="s">
        <v>210</v>
      </c>
      <c r="F12" s="43" t="s">
        <v>209</v>
      </c>
    </row>
    <row r="13" spans="2:20" x14ac:dyDescent="0.3">
      <c r="B13" s="40" t="s">
        <v>128</v>
      </c>
      <c r="C13" s="47">
        <v>0</v>
      </c>
      <c r="D13" s="67">
        <v>10.5</v>
      </c>
      <c r="E13" s="67">
        <v>0</v>
      </c>
      <c r="F13" s="67">
        <v>93.189479839620901</v>
      </c>
    </row>
    <row r="14" spans="2:20" x14ac:dyDescent="0.3">
      <c r="B14" s="40" t="s">
        <v>127</v>
      </c>
      <c r="C14" s="47">
        <v>18.3</v>
      </c>
      <c r="D14" s="67">
        <v>20.5</v>
      </c>
      <c r="E14" s="67">
        <v>37.65</v>
      </c>
      <c r="F14" s="67">
        <v>45.865058576559562</v>
      </c>
    </row>
    <row r="15" spans="2:20" x14ac:dyDescent="0.3">
      <c r="B15" s="40" t="s">
        <v>126</v>
      </c>
      <c r="C15" s="47">
        <v>12.3</v>
      </c>
      <c r="D15" s="67">
        <v>23.8</v>
      </c>
      <c r="E15" s="67">
        <v>38.049999999999997</v>
      </c>
      <c r="F15" s="67">
        <v>30.911413761328642</v>
      </c>
    </row>
    <row r="16" spans="2:20" x14ac:dyDescent="0.3">
      <c r="B16" s="40" t="s">
        <v>125</v>
      </c>
      <c r="C16" s="47">
        <v>21.2</v>
      </c>
      <c r="D16" s="67">
        <v>22.7</v>
      </c>
      <c r="E16" s="67">
        <v>38.15</v>
      </c>
      <c r="F16" s="67">
        <v>23.082933517689028</v>
      </c>
    </row>
    <row r="17" spans="2:20" x14ac:dyDescent="0.3">
      <c r="B17" s="40" t="s">
        <v>124</v>
      </c>
      <c r="C17" s="47">
        <v>21.1</v>
      </c>
      <c r="D17" s="67">
        <v>24.1</v>
      </c>
      <c r="E17" s="67">
        <v>38.15</v>
      </c>
      <c r="F17" s="67">
        <v>27.836443081572188</v>
      </c>
    </row>
    <row r="18" spans="2:20" x14ac:dyDescent="0.3">
      <c r="B18" s="40" t="s">
        <v>123</v>
      </c>
      <c r="C18" s="47">
        <v>25</v>
      </c>
      <c r="D18" s="67">
        <v>25.2</v>
      </c>
      <c r="E18" s="67">
        <v>32</v>
      </c>
      <c r="F18" s="67">
        <v>23.321317931209418</v>
      </c>
    </row>
    <row r="19" spans="2:20" x14ac:dyDescent="0.3">
      <c r="B19" s="40" t="s">
        <v>122</v>
      </c>
      <c r="C19" s="47" t="s">
        <v>208</v>
      </c>
      <c r="D19" s="67">
        <v>28.5</v>
      </c>
      <c r="E19" s="67">
        <v>38.1</v>
      </c>
      <c r="F19" s="67">
        <v>26.668544132173569</v>
      </c>
    </row>
    <row r="20" spans="2:20" x14ac:dyDescent="0.3">
      <c r="B20" s="40" t="s">
        <v>121</v>
      </c>
      <c r="C20" s="47">
        <v>25.2</v>
      </c>
      <c r="D20" s="67">
        <v>27.3</v>
      </c>
      <c r="E20" s="67">
        <v>33.450000000000003</v>
      </c>
      <c r="F20" s="67">
        <v>23.464178587740367</v>
      </c>
    </row>
    <row r="21" spans="2:20" x14ac:dyDescent="0.3">
      <c r="B21" s="40" t="s">
        <v>120</v>
      </c>
      <c r="C21" s="47">
        <v>29.7</v>
      </c>
      <c r="D21" s="67">
        <v>28.7</v>
      </c>
      <c r="E21" s="67">
        <v>30.2</v>
      </c>
      <c r="F21" s="67">
        <v>20.665577280760314</v>
      </c>
    </row>
    <row r="22" spans="2:20" x14ac:dyDescent="0.3">
      <c r="B22" s="40" t="s">
        <v>119</v>
      </c>
      <c r="C22" s="47">
        <v>29</v>
      </c>
      <c r="D22" s="67">
        <v>27.9</v>
      </c>
      <c r="E22" s="67">
        <v>27.5</v>
      </c>
      <c r="F22" s="67">
        <v>23.279714099037584</v>
      </c>
    </row>
    <row r="23" spans="2:20" x14ac:dyDescent="0.3">
      <c r="B23" s="40" t="s">
        <v>118</v>
      </c>
      <c r="C23" s="47">
        <v>29.5</v>
      </c>
      <c r="D23" s="67">
        <v>28.2</v>
      </c>
      <c r="E23" s="67">
        <v>29.05</v>
      </c>
      <c r="F23" s="67">
        <v>21.235151957048593</v>
      </c>
    </row>
    <row r="24" spans="2:20" x14ac:dyDescent="0.3">
      <c r="B24" s="40" t="s">
        <v>117</v>
      </c>
      <c r="C24" s="47">
        <v>29.5</v>
      </c>
      <c r="D24" s="66">
        <v>28.4</v>
      </c>
      <c r="E24" s="67">
        <v>30.15</v>
      </c>
      <c r="F24" s="66">
        <v>23.23</v>
      </c>
    </row>
    <row r="25" spans="2:20" x14ac:dyDescent="0.3">
      <c r="B25" s="71"/>
      <c r="C25" s="87"/>
      <c r="D25" s="87"/>
      <c r="E25" s="87"/>
      <c r="F25" s="87"/>
    </row>
    <row r="26" spans="2:20" x14ac:dyDescent="0.3">
      <c r="B26" s="453" t="s">
        <v>207</v>
      </c>
      <c r="C26" s="453"/>
      <c r="D26" s="453"/>
      <c r="E26" s="453"/>
      <c r="F26" s="453"/>
      <c r="G26" s="453"/>
      <c r="H26" s="453"/>
      <c r="I26" s="453"/>
      <c r="J26" s="453"/>
      <c r="K26" s="453"/>
      <c r="L26" s="453"/>
      <c r="M26" s="453"/>
      <c r="N26" s="453"/>
      <c r="O26" s="65"/>
      <c r="P26" s="65"/>
      <c r="Q26" s="65"/>
      <c r="R26" s="65"/>
      <c r="S26" s="65"/>
      <c r="T26" s="65"/>
    </row>
    <row r="27" spans="2:20" x14ac:dyDescent="0.3">
      <c r="B27" s="33"/>
      <c r="C27" s="33"/>
      <c r="D27" s="33"/>
      <c r="E27" s="33"/>
      <c r="F27" s="33"/>
      <c r="G27" s="33"/>
      <c r="H27" s="33"/>
      <c r="I27" s="33"/>
      <c r="J27" s="33"/>
      <c r="K27" s="33"/>
      <c r="L27" s="33"/>
      <c r="M27" s="33"/>
      <c r="N27" s="33"/>
    </row>
    <row r="28" spans="2:20" ht="14.4" customHeight="1" x14ac:dyDescent="0.3">
      <c r="B28" s="71"/>
      <c r="C28" s="454"/>
      <c r="D28" s="454"/>
      <c r="E28" s="454"/>
      <c r="F28" s="454"/>
      <c r="J28" s="454"/>
      <c r="K28" s="454"/>
      <c r="L28" s="454"/>
      <c r="M28" s="454"/>
    </row>
    <row r="29" spans="2:20" x14ac:dyDescent="0.3">
      <c r="B29" s="34"/>
      <c r="C29" s="457" t="s">
        <v>112</v>
      </c>
      <c r="D29" s="458"/>
      <c r="E29" s="457" t="s">
        <v>111</v>
      </c>
      <c r="F29" s="458"/>
      <c r="I29" s="34"/>
      <c r="J29" s="459"/>
      <c r="K29" s="460"/>
      <c r="L29" s="459"/>
      <c r="M29" s="460"/>
    </row>
    <row r="30" spans="2:20" x14ac:dyDescent="0.3">
      <c r="B30" s="77" t="s">
        <v>206</v>
      </c>
      <c r="C30" s="44" t="s">
        <v>110</v>
      </c>
      <c r="D30" s="44" t="s">
        <v>109</v>
      </c>
      <c r="E30" s="43" t="s">
        <v>110</v>
      </c>
      <c r="F30" s="43" t="s">
        <v>109</v>
      </c>
      <c r="I30" s="96"/>
      <c r="J30" s="57"/>
      <c r="K30" s="56"/>
      <c r="L30" s="57"/>
      <c r="M30" s="56"/>
    </row>
    <row r="31" spans="2:20" x14ac:dyDescent="0.3">
      <c r="B31" s="92" t="s">
        <v>205</v>
      </c>
      <c r="C31" s="47">
        <v>0</v>
      </c>
      <c r="D31" s="67">
        <v>42.25</v>
      </c>
      <c r="E31" s="47">
        <v>0</v>
      </c>
      <c r="F31" s="67">
        <v>49.13</v>
      </c>
      <c r="I31" s="93"/>
      <c r="J31" s="38"/>
      <c r="K31" s="55"/>
      <c r="L31" s="55"/>
      <c r="M31" s="55"/>
    </row>
    <row r="32" spans="2:20" ht="25.5" x14ac:dyDescent="0.3">
      <c r="B32" s="92" t="s">
        <v>204</v>
      </c>
      <c r="C32" s="47">
        <v>10.01</v>
      </c>
      <c r="D32" s="67">
        <v>65.83</v>
      </c>
      <c r="E32" s="47">
        <v>10.01</v>
      </c>
      <c r="F32" s="67">
        <v>76.64</v>
      </c>
      <c r="I32" s="91"/>
      <c r="J32" s="38"/>
      <c r="K32" s="55"/>
      <c r="L32" s="55"/>
      <c r="M32" s="55"/>
    </row>
    <row r="33" spans="2:20" x14ac:dyDescent="0.3">
      <c r="B33" s="92" t="s">
        <v>203</v>
      </c>
      <c r="C33" s="47">
        <v>0</v>
      </c>
      <c r="D33" s="67">
        <v>1.08</v>
      </c>
      <c r="E33" s="47">
        <v>0</v>
      </c>
      <c r="F33" s="67">
        <v>1.64</v>
      </c>
      <c r="I33" s="93"/>
      <c r="J33" s="38"/>
      <c r="K33" s="55"/>
      <c r="L33" s="55"/>
      <c r="M33" s="55"/>
    </row>
    <row r="34" spans="2:20" ht="25.5" x14ac:dyDescent="0.3">
      <c r="B34" s="92" t="s">
        <v>202</v>
      </c>
      <c r="C34" s="47">
        <v>0</v>
      </c>
      <c r="D34" s="67">
        <v>25.47</v>
      </c>
      <c r="E34" s="47">
        <v>0</v>
      </c>
      <c r="F34" s="67">
        <v>33.479999999999997</v>
      </c>
      <c r="I34" s="91"/>
      <c r="J34" s="38"/>
      <c r="K34" s="55"/>
      <c r="L34" s="55"/>
      <c r="M34" s="55"/>
    </row>
    <row r="35" spans="2:20" ht="13.65" customHeight="1" x14ac:dyDescent="0.3">
      <c r="B35" s="71"/>
      <c r="C35" s="87"/>
      <c r="D35" s="87"/>
      <c r="E35" s="87"/>
      <c r="F35" s="87"/>
    </row>
    <row r="38" spans="2:20" x14ac:dyDescent="0.3">
      <c r="B38" s="443" t="s">
        <v>201</v>
      </c>
      <c r="C38" s="443"/>
      <c r="D38" s="443"/>
      <c r="E38" s="443"/>
      <c r="F38" s="443"/>
      <c r="G38" s="443"/>
      <c r="H38" s="443"/>
      <c r="I38" s="443"/>
      <c r="J38" s="443"/>
      <c r="K38" s="443"/>
      <c r="L38" s="443"/>
      <c r="M38" s="443"/>
      <c r="N38" s="443"/>
      <c r="O38" s="466"/>
      <c r="P38" s="466"/>
      <c r="Q38" s="466"/>
      <c r="R38" s="466"/>
      <c r="S38" s="466"/>
      <c r="T38" s="466"/>
    </row>
    <row r="39" spans="2:20" x14ac:dyDescent="0.3">
      <c r="B39" s="443"/>
      <c r="C39" s="443"/>
      <c r="D39" s="443"/>
      <c r="E39" s="443"/>
      <c r="F39" s="443"/>
      <c r="G39" s="443"/>
      <c r="H39" s="443"/>
      <c r="I39" s="443"/>
      <c r="J39" s="443"/>
      <c r="K39" s="443"/>
      <c r="L39" s="443"/>
      <c r="M39" s="443"/>
      <c r="N39" s="443"/>
      <c r="O39" s="466"/>
      <c r="P39" s="466"/>
      <c r="Q39" s="466"/>
      <c r="R39" s="466"/>
      <c r="S39" s="466"/>
      <c r="T39" s="466"/>
    </row>
    <row r="40" spans="2:20" x14ac:dyDescent="0.3">
      <c r="B40" s="453" t="s">
        <v>178</v>
      </c>
      <c r="C40" s="453"/>
      <c r="D40" s="453"/>
      <c r="E40" s="453"/>
      <c r="F40" s="453"/>
      <c r="G40" s="453"/>
      <c r="H40" s="453"/>
      <c r="I40" s="453"/>
      <c r="J40" s="453"/>
      <c r="K40" s="453"/>
      <c r="L40" s="453"/>
      <c r="M40" s="453"/>
      <c r="N40" s="453"/>
      <c r="O40" s="65"/>
      <c r="P40" s="65"/>
      <c r="Q40" s="65"/>
      <c r="R40" s="65"/>
      <c r="S40" s="65"/>
      <c r="T40" s="65"/>
    </row>
    <row r="42" spans="2:20" ht="13.65" customHeight="1" x14ac:dyDescent="0.3">
      <c r="B42" s="34"/>
      <c r="C42" s="457" t="s">
        <v>200</v>
      </c>
      <c r="D42" s="472"/>
      <c r="E42" s="472"/>
      <c r="G42" s="34"/>
      <c r="H42" s="457" t="s">
        <v>199</v>
      </c>
      <c r="I42" s="472"/>
      <c r="J42" s="472"/>
      <c r="L42" s="34"/>
      <c r="M42" s="457" t="s">
        <v>198</v>
      </c>
      <c r="N42" s="472"/>
      <c r="O42" s="472"/>
    </row>
    <row r="43" spans="2:20" ht="26.4" customHeight="1" x14ac:dyDescent="0.3">
      <c r="B43" s="60" t="s">
        <v>129</v>
      </c>
      <c r="C43" s="44" t="s">
        <v>184</v>
      </c>
      <c r="D43" s="90" t="s">
        <v>197</v>
      </c>
      <c r="E43" s="43" t="s">
        <v>180</v>
      </c>
      <c r="G43" s="60" t="s">
        <v>129</v>
      </c>
      <c r="H43" s="44" t="s">
        <v>184</v>
      </c>
      <c r="I43" s="90" t="s">
        <v>197</v>
      </c>
      <c r="J43" s="43" t="s">
        <v>180</v>
      </c>
      <c r="L43" s="60" t="s">
        <v>129</v>
      </c>
      <c r="M43" s="44" t="s">
        <v>184</v>
      </c>
      <c r="N43" s="90" t="s">
        <v>197</v>
      </c>
      <c r="O43" s="43" t="s">
        <v>180</v>
      </c>
    </row>
    <row r="44" spans="2:20" x14ac:dyDescent="0.3">
      <c r="B44" s="40" t="s">
        <v>128</v>
      </c>
      <c r="C44" s="47">
        <v>0</v>
      </c>
      <c r="D44" s="47">
        <v>0</v>
      </c>
      <c r="E44" s="47">
        <v>0</v>
      </c>
      <c r="G44" s="40" t="s">
        <v>128</v>
      </c>
      <c r="H44" s="47">
        <v>0</v>
      </c>
      <c r="I44" s="47">
        <v>0</v>
      </c>
      <c r="J44" s="47">
        <v>0</v>
      </c>
      <c r="L44" s="40" t="s">
        <v>128</v>
      </c>
      <c r="M44" s="47">
        <v>478.28124850537108</v>
      </c>
      <c r="N44" s="47">
        <v>478.28124850537108</v>
      </c>
      <c r="O44" s="47">
        <v>1</v>
      </c>
    </row>
    <row r="45" spans="2:20" x14ac:dyDescent="0.3">
      <c r="B45" s="40" t="s">
        <v>127</v>
      </c>
      <c r="C45" s="47">
        <v>0</v>
      </c>
      <c r="D45" s="47">
        <v>0</v>
      </c>
      <c r="E45" s="47">
        <v>0</v>
      </c>
      <c r="G45" s="40" t="s">
        <v>127</v>
      </c>
      <c r="H45" s="47">
        <v>0</v>
      </c>
      <c r="I45" s="47">
        <v>0</v>
      </c>
      <c r="J45" s="47">
        <v>0</v>
      </c>
      <c r="L45" s="40" t="s">
        <v>127</v>
      </c>
      <c r="M45" s="47">
        <v>0</v>
      </c>
      <c r="N45" s="47">
        <v>225.08936047610899</v>
      </c>
      <c r="O45" s="47">
        <v>0</v>
      </c>
    </row>
    <row r="46" spans="2:20" x14ac:dyDescent="0.3">
      <c r="B46" s="40" t="s">
        <v>126</v>
      </c>
      <c r="C46" s="47">
        <v>0</v>
      </c>
      <c r="D46" s="47">
        <v>0</v>
      </c>
      <c r="E46" s="47">
        <v>0</v>
      </c>
      <c r="G46" s="40" t="s">
        <v>126</v>
      </c>
      <c r="H46" s="47">
        <v>0</v>
      </c>
      <c r="I46" s="47">
        <v>0</v>
      </c>
      <c r="J46" s="47">
        <v>0</v>
      </c>
      <c r="L46" s="40" t="s">
        <v>126</v>
      </c>
      <c r="M46" s="47">
        <v>0</v>
      </c>
      <c r="N46" s="47">
        <v>150.32914566443227</v>
      </c>
      <c r="O46" s="47">
        <v>0</v>
      </c>
    </row>
    <row r="47" spans="2:20" x14ac:dyDescent="0.3">
      <c r="B47" s="40" t="s">
        <v>125</v>
      </c>
      <c r="C47" s="47">
        <v>0</v>
      </c>
      <c r="D47" s="47">
        <v>0</v>
      </c>
      <c r="E47" s="47">
        <v>0</v>
      </c>
      <c r="G47" s="40" t="s">
        <v>125</v>
      </c>
      <c r="H47" s="47">
        <v>0</v>
      </c>
      <c r="I47" s="47">
        <v>0</v>
      </c>
      <c r="J47" s="47">
        <v>0</v>
      </c>
      <c r="L47" s="40" t="s">
        <v>125</v>
      </c>
      <c r="M47" s="47">
        <v>0</v>
      </c>
      <c r="N47" s="47">
        <v>109.00834022811084</v>
      </c>
      <c r="O47" s="47">
        <v>0</v>
      </c>
    </row>
    <row r="48" spans="2:20" x14ac:dyDescent="0.3">
      <c r="B48" s="40" t="s">
        <v>124</v>
      </c>
      <c r="C48" s="47">
        <v>108.92700365776879</v>
      </c>
      <c r="D48" s="47">
        <v>21.281698824377678</v>
      </c>
      <c r="E48" s="47">
        <v>1</v>
      </c>
      <c r="G48" s="40" t="s">
        <v>124</v>
      </c>
      <c r="H48" s="47">
        <v>0</v>
      </c>
      <c r="I48" s="47">
        <v>0</v>
      </c>
      <c r="J48" s="47">
        <v>0</v>
      </c>
      <c r="L48" s="40" t="s">
        <v>124</v>
      </c>
      <c r="M48" s="47">
        <v>0</v>
      </c>
      <c r="N48" s="47">
        <v>88.167638420988126</v>
      </c>
      <c r="O48" s="47">
        <v>0</v>
      </c>
    </row>
    <row r="49" spans="2:15" x14ac:dyDescent="0.3">
      <c r="B49" s="40" t="s">
        <v>123</v>
      </c>
      <c r="C49" s="47">
        <v>0</v>
      </c>
      <c r="D49" s="47">
        <v>17.899420649451841</v>
      </c>
      <c r="E49" s="47">
        <v>0</v>
      </c>
      <c r="G49" s="40" t="s">
        <v>123</v>
      </c>
      <c r="H49" s="47">
        <v>0</v>
      </c>
      <c r="I49" s="47">
        <v>0</v>
      </c>
      <c r="J49" s="47">
        <v>0</v>
      </c>
      <c r="L49" s="40" t="s">
        <v>123</v>
      </c>
      <c r="M49" s="47">
        <v>0</v>
      </c>
      <c r="N49" s="47">
        <v>73.131329973680025</v>
      </c>
      <c r="O49" s="47">
        <v>0</v>
      </c>
    </row>
    <row r="50" spans="2:15" x14ac:dyDescent="0.3">
      <c r="B50" s="40" t="s">
        <v>122</v>
      </c>
      <c r="C50" s="47">
        <v>112.60348260050988</v>
      </c>
      <c r="D50" s="47">
        <v>30.888770310331754</v>
      </c>
      <c r="E50" s="47">
        <v>1</v>
      </c>
      <c r="G50" s="40" t="s">
        <v>122</v>
      </c>
      <c r="H50" s="47">
        <v>0</v>
      </c>
      <c r="I50" s="47">
        <v>0</v>
      </c>
      <c r="J50" s="47">
        <v>0</v>
      </c>
      <c r="L50" s="40" t="s">
        <v>122</v>
      </c>
      <c r="M50" s="47">
        <v>0</v>
      </c>
      <c r="N50" s="47">
        <v>62.19416021713225</v>
      </c>
      <c r="O50" s="47">
        <v>0</v>
      </c>
    </row>
    <row r="51" spans="2:15" x14ac:dyDescent="0.3">
      <c r="B51" s="40" t="s">
        <v>121</v>
      </c>
      <c r="C51" s="47">
        <v>0</v>
      </c>
      <c r="D51" s="47">
        <v>27.328896851314813</v>
      </c>
      <c r="E51" s="47">
        <v>0</v>
      </c>
      <c r="G51" s="40" t="s">
        <v>121</v>
      </c>
      <c r="H51" s="47">
        <v>0</v>
      </c>
      <c r="I51" s="47">
        <v>0</v>
      </c>
      <c r="J51" s="47">
        <v>0</v>
      </c>
      <c r="L51" s="40" t="s">
        <v>121</v>
      </c>
      <c r="M51" s="47">
        <v>0</v>
      </c>
      <c r="N51" s="47">
        <v>54.947138105785328</v>
      </c>
      <c r="O51" s="47">
        <v>0</v>
      </c>
    </row>
    <row r="52" spans="2:15" x14ac:dyDescent="0.3">
      <c r="B52" s="40" t="s">
        <v>120</v>
      </c>
      <c r="C52" s="47">
        <v>0</v>
      </c>
      <c r="D52" s="47">
        <v>23.934722353032129</v>
      </c>
      <c r="E52" s="47">
        <v>0</v>
      </c>
      <c r="G52" s="40" t="s">
        <v>120</v>
      </c>
      <c r="H52" s="47">
        <v>0</v>
      </c>
      <c r="I52" s="47">
        <v>0</v>
      </c>
      <c r="J52" s="47">
        <v>0</v>
      </c>
      <c r="L52" s="40" t="s">
        <v>120</v>
      </c>
      <c r="M52" s="47">
        <v>0</v>
      </c>
      <c r="N52" s="47">
        <v>49.138044983914654</v>
      </c>
      <c r="O52" s="47">
        <v>0</v>
      </c>
    </row>
    <row r="53" spans="2:15" x14ac:dyDescent="0.3">
      <c r="B53" s="40" t="s">
        <v>119</v>
      </c>
      <c r="C53" s="47">
        <v>114.17727849322527</v>
      </c>
      <c r="D53" s="47">
        <v>32.496047397434893</v>
      </c>
      <c r="E53" s="47">
        <v>1</v>
      </c>
      <c r="G53" s="40" t="s">
        <v>119</v>
      </c>
      <c r="H53" s="47">
        <v>0</v>
      </c>
      <c r="I53" s="47">
        <v>0</v>
      </c>
      <c r="J53" s="47">
        <v>0</v>
      </c>
      <c r="L53" s="40" t="s">
        <v>119</v>
      </c>
      <c r="M53" s="47">
        <v>0</v>
      </c>
      <c r="N53" s="47">
        <v>43.662840783014452</v>
      </c>
      <c r="O53" s="47">
        <v>0</v>
      </c>
    </row>
    <row r="54" spans="2:15" x14ac:dyDescent="0.3">
      <c r="B54" s="40" t="s">
        <v>118</v>
      </c>
      <c r="C54" s="47">
        <v>0</v>
      </c>
      <c r="D54" s="47">
        <v>29.607844104831507</v>
      </c>
      <c r="E54" s="47">
        <v>0</v>
      </c>
      <c r="G54" s="40" t="s">
        <v>118</v>
      </c>
      <c r="H54" s="47">
        <v>0</v>
      </c>
      <c r="I54" s="47">
        <v>0</v>
      </c>
      <c r="J54" s="47">
        <v>0</v>
      </c>
      <c r="L54" s="40" t="s">
        <v>118</v>
      </c>
      <c r="M54" s="47">
        <v>0</v>
      </c>
      <c r="N54" s="47">
        <v>38.972832038785761</v>
      </c>
      <c r="O54" s="47">
        <v>0</v>
      </c>
    </row>
    <row r="55" spans="2:15" x14ac:dyDescent="0.3">
      <c r="B55" s="89" t="s">
        <v>117</v>
      </c>
      <c r="C55" s="88">
        <v>0</v>
      </c>
      <c r="D55" s="88">
        <v>27.011129395644886</v>
      </c>
      <c r="E55" s="88">
        <v>0</v>
      </c>
      <c r="G55" s="89" t="s">
        <v>117</v>
      </c>
      <c r="H55" s="88">
        <v>0</v>
      </c>
      <c r="I55" s="88">
        <v>0</v>
      </c>
      <c r="J55" s="88">
        <v>0</v>
      </c>
      <c r="L55" s="89" t="s">
        <v>117</v>
      </c>
      <c r="M55" s="88">
        <v>0</v>
      </c>
      <c r="N55" s="88">
        <v>35.317755613139191</v>
      </c>
      <c r="O55" s="88">
        <v>0</v>
      </c>
    </row>
    <row r="56" spans="2:15" x14ac:dyDescent="0.3">
      <c r="B56" s="71"/>
      <c r="C56" s="87"/>
      <c r="D56" s="87"/>
      <c r="E56" s="87"/>
      <c r="G56" s="71"/>
      <c r="H56" s="87"/>
      <c r="I56" s="87"/>
      <c r="J56" s="87"/>
      <c r="L56" s="71"/>
      <c r="M56" s="87"/>
      <c r="N56" s="87"/>
      <c r="O56" s="87"/>
    </row>
    <row r="57" spans="2:15" x14ac:dyDescent="0.3">
      <c r="B57" s="34"/>
      <c r="C57" s="34"/>
      <c r="D57" s="34"/>
      <c r="E57" s="34"/>
    </row>
    <row r="58" spans="2:15" ht="13.65" customHeight="1" x14ac:dyDescent="0.3">
      <c r="B58" s="34"/>
      <c r="C58" s="457" t="s">
        <v>196</v>
      </c>
      <c r="D58" s="472"/>
      <c r="E58" s="472"/>
      <c r="G58" s="34"/>
      <c r="H58" s="457" t="s">
        <v>195</v>
      </c>
      <c r="I58" s="472"/>
      <c r="J58" s="472"/>
      <c r="K58" s="86"/>
      <c r="L58" s="86"/>
      <c r="M58" s="86"/>
    </row>
    <row r="59" spans="2:15" ht="14" customHeight="1" x14ac:dyDescent="0.3">
      <c r="B59" s="60" t="s">
        <v>129</v>
      </c>
      <c r="C59" s="85" t="s">
        <v>184</v>
      </c>
      <c r="D59" s="85" t="s">
        <v>183</v>
      </c>
      <c r="E59" s="84" t="s">
        <v>180</v>
      </c>
      <c r="G59" s="60" t="s">
        <v>129</v>
      </c>
      <c r="H59" s="85" t="s">
        <v>184</v>
      </c>
      <c r="I59" s="85" t="s">
        <v>183</v>
      </c>
      <c r="J59" s="84" t="s">
        <v>180</v>
      </c>
      <c r="K59" s="83"/>
      <c r="L59" s="57"/>
      <c r="M59" s="83"/>
    </row>
    <row r="60" spans="2:15" x14ac:dyDescent="0.3">
      <c r="B60" s="40" t="s">
        <v>128</v>
      </c>
      <c r="C60" s="47">
        <v>118.80153016370852</v>
      </c>
      <c r="D60" s="47">
        <v>118.80153016370852</v>
      </c>
      <c r="E60" s="47">
        <v>1</v>
      </c>
      <c r="G60" s="40" t="s">
        <v>128</v>
      </c>
      <c r="H60" s="47">
        <v>0</v>
      </c>
      <c r="I60" s="47">
        <v>0</v>
      </c>
      <c r="J60" s="47">
        <v>0</v>
      </c>
      <c r="K60" s="82"/>
      <c r="L60" s="82"/>
      <c r="M60" s="82"/>
    </row>
    <row r="61" spans="2:15" x14ac:dyDescent="0.3">
      <c r="B61" s="40" t="s">
        <v>127</v>
      </c>
      <c r="C61" s="47">
        <v>0</v>
      </c>
      <c r="D61" s="47">
        <v>58.186896310950772</v>
      </c>
      <c r="E61" s="47">
        <v>0</v>
      </c>
      <c r="G61" s="40" t="s">
        <v>127</v>
      </c>
      <c r="H61" s="47">
        <v>0</v>
      </c>
      <c r="I61" s="47">
        <v>0</v>
      </c>
      <c r="J61" s="47">
        <v>0</v>
      </c>
      <c r="K61" s="82"/>
      <c r="L61" s="82"/>
      <c r="M61" s="82"/>
    </row>
    <row r="62" spans="2:15" x14ac:dyDescent="0.3">
      <c r="B62" s="40" t="s">
        <v>126</v>
      </c>
      <c r="C62" s="47">
        <v>0</v>
      </c>
      <c r="D62" s="47">
        <v>38.965390939767303</v>
      </c>
      <c r="E62" s="47">
        <v>0</v>
      </c>
      <c r="G62" s="40" t="s">
        <v>126</v>
      </c>
      <c r="H62" s="47">
        <v>0</v>
      </c>
      <c r="I62" s="47">
        <v>0</v>
      </c>
      <c r="J62" s="47">
        <v>0</v>
      </c>
      <c r="K62" s="82"/>
      <c r="L62" s="82"/>
      <c r="M62" s="82"/>
    </row>
    <row r="63" spans="2:15" x14ac:dyDescent="0.3">
      <c r="B63" s="40" t="s">
        <v>125</v>
      </c>
      <c r="C63" s="47">
        <v>0</v>
      </c>
      <c r="D63" s="47">
        <v>28.834838944448816</v>
      </c>
      <c r="E63" s="47">
        <v>0</v>
      </c>
      <c r="G63" s="40" t="s">
        <v>125</v>
      </c>
      <c r="H63" s="47">
        <v>0</v>
      </c>
      <c r="I63" s="47">
        <v>0</v>
      </c>
      <c r="J63" s="47">
        <v>0</v>
      </c>
      <c r="K63" s="82"/>
      <c r="L63" s="82"/>
      <c r="M63" s="82"/>
    </row>
    <row r="64" spans="2:15" x14ac:dyDescent="0.3">
      <c r="B64" s="40" t="s">
        <v>124</v>
      </c>
      <c r="C64" s="47">
        <v>0</v>
      </c>
      <c r="D64" s="47">
        <v>23.000381346322719</v>
      </c>
      <c r="E64" s="47">
        <v>0</v>
      </c>
      <c r="G64" s="40" t="s">
        <v>124</v>
      </c>
      <c r="H64" s="47">
        <v>0</v>
      </c>
      <c r="I64" s="47">
        <v>0</v>
      </c>
      <c r="J64" s="47">
        <v>0</v>
      </c>
      <c r="K64" s="82"/>
      <c r="L64" s="82"/>
      <c r="M64" s="82"/>
    </row>
    <row r="65" spans="2:13" x14ac:dyDescent="0.3">
      <c r="B65" s="40" t="s">
        <v>123</v>
      </c>
      <c r="C65" s="47">
        <v>0</v>
      </c>
      <c r="D65" s="47">
        <v>19.245373508435435</v>
      </c>
      <c r="E65" s="47">
        <v>0</v>
      </c>
      <c r="G65" s="40" t="s">
        <v>123</v>
      </c>
      <c r="H65" s="47">
        <v>0</v>
      </c>
      <c r="I65" s="47">
        <v>0</v>
      </c>
      <c r="J65" s="47">
        <v>0</v>
      </c>
      <c r="K65" s="82"/>
      <c r="L65" s="82"/>
      <c r="M65" s="82"/>
    </row>
    <row r="66" spans="2:13" x14ac:dyDescent="0.3">
      <c r="B66" s="40" t="s">
        <v>122</v>
      </c>
      <c r="C66" s="47">
        <v>0</v>
      </c>
      <c r="D66" s="47">
        <v>16.463032671711485</v>
      </c>
      <c r="E66" s="47">
        <v>0</v>
      </c>
      <c r="G66" s="40" t="s">
        <v>122</v>
      </c>
      <c r="H66" s="47">
        <v>0</v>
      </c>
      <c r="I66" s="47">
        <v>0</v>
      </c>
      <c r="J66" s="47">
        <v>0</v>
      </c>
      <c r="K66" s="82"/>
      <c r="L66" s="82"/>
      <c r="M66" s="82"/>
    </row>
    <row r="67" spans="2:13" x14ac:dyDescent="0.3">
      <c r="B67" s="40" t="s">
        <v>121</v>
      </c>
      <c r="C67" s="47">
        <v>0</v>
      </c>
      <c r="D67" s="47">
        <v>14.322884216382112</v>
      </c>
      <c r="E67" s="47">
        <v>0</v>
      </c>
      <c r="G67" s="40" t="s">
        <v>121</v>
      </c>
      <c r="H67" s="47">
        <v>0</v>
      </c>
      <c r="I67" s="47">
        <v>0</v>
      </c>
      <c r="J67" s="47">
        <v>0</v>
      </c>
      <c r="K67" s="82"/>
      <c r="L67" s="82"/>
      <c r="M67" s="82"/>
    </row>
    <row r="68" spans="2:13" x14ac:dyDescent="0.3">
      <c r="B68" s="40" t="s">
        <v>120</v>
      </c>
      <c r="C68" s="47">
        <v>0</v>
      </c>
      <c r="D68" s="47">
        <v>12.608378469226855</v>
      </c>
      <c r="E68" s="47">
        <v>0</v>
      </c>
      <c r="G68" s="40" t="s">
        <v>120</v>
      </c>
      <c r="H68" s="47">
        <v>0</v>
      </c>
      <c r="I68" s="47">
        <v>0</v>
      </c>
      <c r="J68" s="47">
        <v>0</v>
      </c>
      <c r="K68" s="82"/>
      <c r="L68" s="82"/>
      <c r="M68" s="82"/>
    </row>
    <row r="69" spans="2:13" x14ac:dyDescent="0.3">
      <c r="B69" s="40" t="s">
        <v>119</v>
      </c>
      <c r="C69" s="47">
        <v>0</v>
      </c>
      <c r="D69" s="47">
        <v>11.382259291964282</v>
      </c>
      <c r="E69" s="47">
        <v>0</v>
      </c>
      <c r="G69" s="40" t="s">
        <v>119</v>
      </c>
      <c r="H69" s="47">
        <v>0</v>
      </c>
      <c r="I69" s="47">
        <v>0</v>
      </c>
      <c r="J69" s="47">
        <v>0</v>
      </c>
      <c r="K69" s="82"/>
      <c r="L69" s="82"/>
      <c r="M69" s="82"/>
    </row>
    <row r="70" spans="2:13" x14ac:dyDescent="0.3">
      <c r="B70" s="40" t="s">
        <v>118</v>
      </c>
      <c r="C70" s="47">
        <v>0</v>
      </c>
      <c r="D70" s="47">
        <v>10.483826496026314</v>
      </c>
      <c r="E70" s="47">
        <v>0</v>
      </c>
      <c r="G70" s="40" t="s">
        <v>118</v>
      </c>
      <c r="H70" s="47">
        <v>0</v>
      </c>
      <c r="I70" s="47">
        <v>0</v>
      </c>
      <c r="J70" s="47">
        <v>0</v>
      </c>
      <c r="K70" s="82"/>
      <c r="L70" s="82"/>
      <c r="M70" s="82"/>
    </row>
    <row r="71" spans="2:13" x14ac:dyDescent="0.3">
      <c r="B71" s="40" t="s">
        <v>117</v>
      </c>
      <c r="C71" s="47">
        <v>0</v>
      </c>
      <c r="D71" s="47">
        <v>9.5775294303113068</v>
      </c>
      <c r="E71" s="47">
        <v>0</v>
      </c>
      <c r="G71" s="40" t="s">
        <v>117</v>
      </c>
      <c r="H71" s="47">
        <v>297.11324768548781</v>
      </c>
      <c r="I71" s="47">
        <v>26.187930349532927</v>
      </c>
      <c r="J71" s="47">
        <v>1</v>
      </c>
      <c r="K71" s="81"/>
      <c r="L71" s="82"/>
      <c r="M71" s="81"/>
    </row>
    <row r="72" spans="2:13" x14ac:dyDescent="0.3">
      <c r="B72" s="71"/>
      <c r="C72" s="80"/>
      <c r="D72" s="80"/>
      <c r="E72" s="80"/>
      <c r="K72" s="78"/>
      <c r="L72" s="79"/>
      <c r="M72" s="78"/>
    </row>
    <row r="73" spans="2:13" x14ac:dyDescent="0.3">
      <c r="B73" s="71"/>
      <c r="C73" s="80"/>
      <c r="D73" s="80"/>
      <c r="E73" s="80"/>
      <c r="G73" s="71"/>
      <c r="H73" s="79"/>
      <c r="I73" s="78"/>
      <c r="J73" s="79"/>
      <c r="K73" s="78"/>
      <c r="L73" s="79"/>
      <c r="M73" s="78"/>
    </row>
    <row r="74" spans="2:13" ht="14" customHeight="1" x14ac:dyDescent="0.3">
      <c r="B74" s="34"/>
      <c r="C74" s="473" t="s">
        <v>194</v>
      </c>
      <c r="D74" s="474"/>
      <c r="E74" s="474"/>
      <c r="F74" s="474"/>
      <c r="G74" s="474"/>
      <c r="H74" s="474"/>
    </row>
    <row r="75" spans="2:13" ht="30" customHeight="1" x14ac:dyDescent="0.3">
      <c r="B75" s="77" t="s">
        <v>129</v>
      </c>
      <c r="C75" s="76" t="s">
        <v>193</v>
      </c>
      <c r="D75" s="75" t="s">
        <v>192</v>
      </c>
      <c r="E75" s="76" t="s">
        <v>191</v>
      </c>
      <c r="F75" s="75" t="s">
        <v>190</v>
      </c>
      <c r="G75" s="76" t="s">
        <v>189</v>
      </c>
      <c r="H75" s="75" t="s">
        <v>188</v>
      </c>
    </row>
    <row r="76" spans="2:13" x14ac:dyDescent="0.3">
      <c r="B76" s="40" t="s">
        <v>128</v>
      </c>
      <c r="C76" s="73">
        <v>1</v>
      </c>
      <c r="D76" s="73">
        <v>1</v>
      </c>
      <c r="E76" s="74">
        <v>0</v>
      </c>
      <c r="F76" s="73">
        <v>0</v>
      </c>
      <c r="G76" s="73">
        <v>2</v>
      </c>
      <c r="H76" s="73">
        <v>2</v>
      </c>
    </row>
    <row r="77" spans="2:13" x14ac:dyDescent="0.3">
      <c r="B77" s="40" t="s">
        <v>127</v>
      </c>
      <c r="C77" s="73">
        <v>4</v>
      </c>
      <c r="D77" s="73">
        <v>5</v>
      </c>
      <c r="E77" s="74">
        <v>2</v>
      </c>
      <c r="F77" s="73">
        <v>2</v>
      </c>
      <c r="G77" s="73">
        <v>0</v>
      </c>
      <c r="H77" s="73">
        <v>2</v>
      </c>
    </row>
    <row r="78" spans="2:13" x14ac:dyDescent="0.3">
      <c r="B78" s="40" t="s">
        <v>126</v>
      </c>
      <c r="C78" s="73">
        <v>2</v>
      </c>
      <c r="D78" s="73">
        <v>7</v>
      </c>
      <c r="E78" s="74">
        <v>1</v>
      </c>
      <c r="F78" s="73">
        <v>3</v>
      </c>
      <c r="G78" s="73">
        <v>0</v>
      </c>
      <c r="H78" s="73">
        <v>2</v>
      </c>
    </row>
    <row r="79" spans="2:13" x14ac:dyDescent="0.3">
      <c r="B79" s="40" t="s">
        <v>125</v>
      </c>
      <c r="C79" s="73">
        <v>0</v>
      </c>
      <c r="D79" s="73">
        <v>7</v>
      </c>
      <c r="E79" s="74">
        <v>1</v>
      </c>
      <c r="F79" s="73">
        <v>4</v>
      </c>
      <c r="G79" s="73">
        <v>0</v>
      </c>
      <c r="H79" s="73">
        <v>2</v>
      </c>
    </row>
    <row r="80" spans="2:13" x14ac:dyDescent="0.3">
      <c r="B80" s="40" t="s">
        <v>124</v>
      </c>
      <c r="C80" s="73">
        <v>3</v>
      </c>
      <c r="D80" s="73">
        <v>10</v>
      </c>
      <c r="E80" s="74">
        <v>1</v>
      </c>
      <c r="F80" s="73">
        <v>5</v>
      </c>
      <c r="G80" s="73">
        <v>1</v>
      </c>
      <c r="H80" s="73">
        <v>3</v>
      </c>
    </row>
    <row r="81" spans="2:20" x14ac:dyDescent="0.3">
      <c r="B81" s="40" t="s">
        <v>123</v>
      </c>
      <c r="C81" s="73">
        <v>3</v>
      </c>
      <c r="D81" s="73">
        <v>13</v>
      </c>
      <c r="E81" s="74">
        <v>0</v>
      </c>
      <c r="F81" s="73">
        <v>5</v>
      </c>
      <c r="G81" s="73">
        <v>0</v>
      </c>
      <c r="H81" s="73">
        <v>3</v>
      </c>
    </row>
    <row r="82" spans="2:20" x14ac:dyDescent="0.3">
      <c r="B82" s="40" t="s">
        <v>122</v>
      </c>
      <c r="C82" s="73">
        <v>5</v>
      </c>
      <c r="D82" s="73">
        <v>18</v>
      </c>
      <c r="E82" s="74">
        <v>2</v>
      </c>
      <c r="F82" s="73">
        <v>7</v>
      </c>
      <c r="G82" s="73">
        <v>1</v>
      </c>
      <c r="H82" s="73">
        <v>4</v>
      </c>
    </row>
    <row r="83" spans="2:20" x14ac:dyDescent="0.3">
      <c r="B83" s="40" t="s">
        <v>121</v>
      </c>
      <c r="C83" s="73">
        <v>1</v>
      </c>
      <c r="D83" s="73">
        <v>19</v>
      </c>
      <c r="E83" s="74">
        <v>0</v>
      </c>
      <c r="F83" s="73">
        <v>7</v>
      </c>
      <c r="G83" s="73">
        <v>0</v>
      </c>
      <c r="H83" s="73">
        <v>4</v>
      </c>
    </row>
    <row r="84" spans="2:20" x14ac:dyDescent="0.3">
      <c r="B84" s="40" t="s">
        <v>120</v>
      </c>
      <c r="C84" s="73">
        <v>4</v>
      </c>
      <c r="D84" s="73">
        <v>23</v>
      </c>
      <c r="E84" s="74">
        <v>0</v>
      </c>
      <c r="F84" s="73">
        <v>7</v>
      </c>
      <c r="G84" s="73">
        <v>0</v>
      </c>
      <c r="H84" s="73">
        <v>4</v>
      </c>
    </row>
    <row r="85" spans="2:20" x14ac:dyDescent="0.3">
      <c r="B85" s="40" t="s">
        <v>119</v>
      </c>
      <c r="C85" s="73">
        <v>2</v>
      </c>
      <c r="D85" s="73">
        <v>25</v>
      </c>
      <c r="E85" s="74">
        <v>0</v>
      </c>
      <c r="F85" s="73">
        <v>7</v>
      </c>
      <c r="G85" s="73">
        <v>1</v>
      </c>
      <c r="H85" s="73">
        <v>5</v>
      </c>
    </row>
    <row r="86" spans="2:20" x14ac:dyDescent="0.3">
      <c r="B86" s="40" t="s">
        <v>118</v>
      </c>
      <c r="C86" s="73">
        <v>4</v>
      </c>
      <c r="D86" s="73">
        <v>29</v>
      </c>
      <c r="E86" s="74">
        <v>1</v>
      </c>
      <c r="F86" s="73">
        <v>8</v>
      </c>
      <c r="G86" s="73">
        <v>0</v>
      </c>
      <c r="H86" s="73">
        <v>5</v>
      </c>
    </row>
    <row r="87" spans="2:20" x14ac:dyDescent="0.3">
      <c r="B87" s="40" t="s">
        <v>117</v>
      </c>
      <c r="C87" s="73">
        <v>1</v>
      </c>
      <c r="D87" s="72">
        <v>39</v>
      </c>
      <c r="E87" s="74">
        <v>0</v>
      </c>
      <c r="F87" s="72">
        <v>8</v>
      </c>
      <c r="G87" s="73">
        <v>1</v>
      </c>
      <c r="H87" s="72">
        <v>6</v>
      </c>
    </row>
    <row r="88" spans="2:20" x14ac:dyDescent="0.3">
      <c r="G88" s="71"/>
      <c r="H88" s="70"/>
      <c r="I88" s="70"/>
      <c r="J88" s="70"/>
      <c r="K88" s="70"/>
    </row>
    <row r="89" spans="2:20" x14ac:dyDescent="0.3">
      <c r="B89" s="33"/>
      <c r="C89" s="33"/>
      <c r="D89" s="33"/>
      <c r="E89" s="33"/>
    </row>
    <row r="90" spans="2:20" x14ac:dyDescent="0.3">
      <c r="B90" s="453" t="s">
        <v>159</v>
      </c>
      <c r="C90" s="453"/>
      <c r="D90" s="453"/>
      <c r="E90" s="453"/>
      <c r="F90" s="453"/>
      <c r="G90" s="453"/>
      <c r="H90" s="453"/>
      <c r="I90" s="453"/>
      <c r="J90" s="453"/>
      <c r="K90" s="453"/>
      <c r="L90" s="453"/>
      <c r="M90" s="453"/>
      <c r="N90" s="453"/>
      <c r="O90" s="65"/>
      <c r="P90" s="65"/>
      <c r="Q90" s="65"/>
      <c r="R90" s="65"/>
      <c r="S90" s="65"/>
      <c r="T90" s="65"/>
    </row>
    <row r="91" spans="2:20" x14ac:dyDescent="0.3">
      <c r="F91" s="33"/>
      <c r="G91" s="33"/>
      <c r="H91" s="33"/>
      <c r="I91" s="33"/>
      <c r="J91" s="33"/>
      <c r="K91" s="33"/>
      <c r="L91" s="33"/>
      <c r="M91" s="33"/>
      <c r="N91" s="33"/>
    </row>
    <row r="92" spans="2:20" x14ac:dyDescent="0.3">
      <c r="B92" s="34"/>
      <c r="C92" s="457" t="s">
        <v>187</v>
      </c>
      <c r="D92" s="472"/>
      <c r="E92" s="472"/>
      <c r="G92" s="34"/>
      <c r="H92" s="457" t="s">
        <v>186</v>
      </c>
      <c r="I92" s="472"/>
      <c r="J92" s="472"/>
      <c r="L92" s="34"/>
      <c r="M92" s="457" t="s">
        <v>185</v>
      </c>
      <c r="N92" s="472"/>
      <c r="O92" s="472"/>
    </row>
    <row r="93" spans="2:20" ht="26.4" customHeight="1" x14ac:dyDescent="0.3">
      <c r="B93" s="69" t="s">
        <v>129</v>
      </c>
      <c r="C93" s="49" t="s">
        <v>184</v>
      </c>
      <c r="D93" s="49" t="s">
        <v>183</v>
      </c>
      <c r="E93" s="48" t="s">
        <v>180</v>
      </c>
      <c r="G93" s="69" t="s">
        <v>129</v>
      </c>
      <c r="H93" s="49" t="s">
        <v>184</v>
      </c>
      <c r="I93" s="49" t="s">
        <v>183</v>
      </c>
      <c r="J93" s="48" t="s">
        <v>180</v>
      </c>
      <c r="L93" s="69" t="s">
        <v>129</v>
      </c>
      <c r="M93" s="49" t="s">
        <v>184</v>
      </c>
      <c r="N93" s="49" t="s">
        <v>183</v>
      </c>
      <c r="O93" s="48" t="s">
        <v>180</v>
      </c>
    </row>
    <row r="94" spans="2:20" x14ac:dyDescent="0.3">
      <c r="B94" s="40" t="s">
        <v>128</v>
      </c>
      <c r="C94" s="47">
        <v>0</v>
      </c>
      <c r="D94" s="47">
        <v>0</v>
      </c>
      <c r="E94" s="47">
        <v>0</v>
      </c>
      <c r="G94" s="40" t="s">
        <v>128</v>
      </c>
      <c r="H94" s="47">
        <v>32.700000000000003</v>
      </c>
      <c r="I94" s="47">
        <v>32.700000000000003</v>
      </c>
      <c r="J94" s="47">
        <v>1</v>
      </c>
      <c r="L94" s="40" t="s">
        <v>128</v>
      </c>
      <c r="M94" s="47">
        <v>0</v>
      </c>
      <c r="N94" s="47">
        <v>0</v>
      </c>
      <c r="O94" s="47">
        <v>0</v>
      </c>
    </row>
    <row r="95" spans="2:20" x14ac:dyDescent="0.3">
      <c r="B95" s="40" t="s">
        <v>127</v>
      </c>
      <c r="C95" s="47">
        <v>15</v>
      </c>
      <c r="D95" s="47">
        <v>7.7</v>
      </c>
      <c r="E95" s="47">
        <v>2</v>
      </c>
      <c r="G95" s="40" t="s">
        <v>127</v>
      </c>
      <c r="H95" s="47">
        <v>63.5</v>
      </c>
      <c r="I95" s="47">
        <v>48.3</v>
      </c>
      <c r="J95" s="47">
        <v>1</v>
      </c>
      <c r="L95" s="40" t="s">
        <v>127</v>
      </c>
      <c r="M95" s="47">
        <v>0</v>
      </c>
      <c r="N95" s="47">
        <v>0</v>
      </c>
      <c r="O95" s="47">
        <v>0</v>
      </c>
    </row>
    <row r="96" spans="2:20" x14ac:dyDescent="0.3">
      <c r="B96" s="40" t="s">
        <v>126</v>
      </c>
      <c r="C96" s="47">
        <v>29.8</v>
      </c>
      <c r="D96" s="47">
        <v>15.3</v>
      </c>
      <c r="E96" s="47">
        <v>2</v>
      </c>
      <c r="G96" s="40" t="s">
        <v>126</v>
      </c>
      <c r="H96" s="47">
        <v>33.1</v>
      </c>
      <c r="I96" s="47">
        <v>43.3</v>
      </c>
      <c r="J96" s="47">
        <v>1</v>
      </c>
      <c r="L96" s="40" t="s">
        <v>126</v>
      </c>
      <c r="M96" s="47">
        <v>0</v>
      </c>
      <c r="N96" s="47">
        <v>0</v>
      </c>
      <c r="O96" s="47">
        <v>0</v>
      </c>
    </row>
    <row r="97" spans="2:20" x14ac:dyDescent="0.3">
      <c r="B97" s="40" t="s">
        <v>125</v>
      </c>
      <c r="C97" s="47">
        <v>0</v>
      </c>
      <c r="D97" s="47">
        <v>11.3</v>
      </c>
      <c r="E97" s="47">
        <v>0</v>
      </c>
      <c r="G97" s="40" t="s">
        <v>125</v>
      </c>
      <c r="H97" s="47">
        <v>61.5</v>
      </c>
      <c r="I97" s="47">
        <v>48.1</v>
      </c>
      <c r="J97" s="47">
        <v>2</v>
      </c>
      <c r="L97" s="40" t="s">
        <v>125</v>
      </c>
      <c r="M97" s="47">
        <v>0</v>
      </c>
      <c r="N97" s="47">
        <v>0</v>
      </c>
      <c r="O97" s="47">
        <v>0</v>
      </c>
    </row>
    <row r="98" spans="2:20" x14ac:dyDescent="0.3">
      <c r="B98" s="40" t="s">
        <v>124</v>
      </c>
      <c r="C98" s="47">
        <v>45.3</v>
      </c>
      <c r="D98" s="47">
        <v>18.100000000000001</v>
      </c>
      <c r="E98" s="47">
        <v>3</v>
      </c>
      <c r="G98" s="40" t="s">
        <v>124</v>
      </c>
      <c r="H98" s="47">
        <v>0</v>
      </c>
      <c r="I98" s="47">
        <v>38.1</v>
      </c>
      <c r="J98" s="47">
        <v>0</v>
      </c>
      <c r="L98" s="40" t="s">
        <v>124</v>
      </c>
      <c r="M98" s="47">
        <v>0</v>
      </c>
      <c r="N98" s="47">
        <v>0</v>
      </c>
      <c r="O98" s="47">
        <v>0</v>
      </c>
    </row>
    <row r="99" spans="2:20" x14ac:dyDescent="0.3">
      <c r="B99" s="40" t="s">
        <v>123</v>
      </c>
      <c r="C99" s="47">
        <v>15.2</v>
      </c>
      <c r="D99" s="47">
        <v>17.7</v>
      </c>
      <c r="E99" s="47">
        <v>1</v>
      </c>
      <c r="G99" s="40" t="s">
        <v>123</v>
      </c>
      <c r="H99" s="47">
        <v>64.599999999999994</v>
      </c>
      <c r="I99" s="47">
        <v>42.5</v>
      </c>
      <c r="J99" s="47">
        <v>2</v>
      </c>
      <c r="L99" s="40" t="s">
        <v>123</v>
      </c>
      <c r="M99" s="47">
        <v>0</v>
      </c>
      <c r="N99" s="47">
        <v>0</v>
      </c>
      <c r="O99" s="47">
        <v>0</v>
      </c>
    </row>
    <row r="100" spans="2:20" x14ac:dyDescent="0.3">
      <c r="B100" s="40" t="s">
        <v>122</v>
      </c>
      <c r="C100" s="47">
        <v>28.2</v>
      </c>
      <c r="D100" s="47">
        <v>19.3</v>
      </c>
      <c r="E100" s="47">
        <v>2</v>
      </c>
      <c r="G100" s="40" t="s">
        <v>122</v>
      </c>
      <c r="H100" s="47">
        <v>87.9</v>
      </c>
      <c r="I100" s="47">
        <v>49.5</v>
      </c>
      <c r="J100" s="47">
        <v>3</v>
      </c>
      <c r="L100" s="40" t="s">
        <v>122</v>
      </c>
      <c r="M100" s="47">
        <v>0</v>
      </c>
      <c r="N100" s="47">
        <v>0</v>
      </c>
      <c r="O100" s="47">
        <v>0</v>
      </c>
    </row>
    <row r="101" spans="2:20" x14ac:dyDescent="0.3">
      <c r="B101" s="40" t="s">
        <v>121</v>
      </c>
      <c r="C101" s="47">
        <v>14.6</v>
      </c>
      <c r="D101" s="47">
        <v>18.7</v>
      </c>
      <c r="E101" s="47">
        <v>1</v>
      </c>
      <c r="G101" s="40" t="s">
        <v>121</v>
      </c>
      <c r="H101" s="47">
        <v>31.3</v>
      </c>
      <c r="I101" s="47">
        <v>47.2</v>
      </c>
      <c r="J101" s="47">
        <v>1</v>
      </c>
      <c r="L101" s="40" t="s">
        <v>121</v>
      </c>
      <c r="M101" s="47">
        <v>0</v>
      </c>
      <c r="N101" s="47">
        <v>0</v>
      </c>
      <c r="O101" s="47">
        <v>0</v>
      </c>
    </row>
    <row r="102" spans="2:20" x14ac:dyDescent="0.3">
      <c r="B102" s="40" t="s">
        <v>120</v>
      </c>
      <c r="C102" s="47">
        <v>29.7</v>
      </c>
      <c r="D102" s="47">
        <v>19.899999999999999</v>
      </c>
      <c r="E102" s="47">
        <v>2</v>
      </c>
      <c r="G102" s="40" t="s">
        <v>120</v>
      </c>
      <c r="H102" s="47">
        <v>62</v>
      </c>
      <c r="I102" s="47">
        <v>48.9</v>
      </c>
      <c r="J102" s="47">
        <v>2</v>
      </c>
      <c r="L102" s="40" t="s">
        <v>120</v>
      </c>
      <c r="M102" s="47">
        <v>0</v>
      </c>
      <c r="N102" s="47">
        <v>0</v>
      </c>
      <c r="O102" s="47">
        <v>0</v>
      </c>
    </row>
    <row r="103" spans="2:20" x14ac:dyDescent="0.3">
      <c r="B103" s="40" t="s">
        <v>119</v>
      </c>
      <c r="C103" s="47">
        <v>31</v>
      </c>
      <c r="D103" s="47">
        <v>21</v>
      </c>
      <c r="E103" s="47">
        <v>2</v>
      </c>
      <c r="G103" s="40" t="s">
        <v>119</v>
      </c>
      <c r="H103" s="47">
        <v>0</v>
      </c>
      <c r="I103" s="47">
        <v>44.2</v>
      </c>
      <c r="J103" s="47">
        <v>0</v>
      </c>
      <c r="L103" s="40" t="s">
        <v>119</v>
      </c>
      <c r="M103" s="47">
        <v>0</v>
      </c>
      <c r="N103" s="47">
        <v>0</v>
      </c>
      <c r="O103" s="47">
        <v>0</v>
      </c>
    </row>
    <row r="104" spans="2:20" x14ac:dyDescent="0.3">
      <c r="B104" s="40" t="s">
        <v>118</v>
      </c>
      <c r="C104" s="47">
        <v>48.1</v>
      </c>
      <c r="D104" s="47">
        <v>23.3</v>
      </c>
      <c r="E104" s="47">
        <v>3</v>
      </c>
      <c r="G104" s="40" t="s">
        <v>118</v>
      </c>
      <c r="H104" s="47">
        <v>0</v>
      </c>
      <c r="I104" s="47">
        <v>40.299999999999997</v>
      </c>
      <c r="J104" s="47">
        <v>0</v>
      </c>
      <c r="L104" s="40" t="s">
        <v>118</v>
      </c>
      <c r="M104" s="47">
        <v>0</v>
      </c>
      <c r="N104" s="47">
        <v>0</v>
      </c>
      <c r="O104" s="47">
        <v>0</v>
      </c>
    </row>
    <row r="105" spans="2:20" x14ac:dyDescent="0.3">
      <c r="B105" s="40" t="s">
        <v>117</v>
      </c>
      <c r="C105" s="47">
        <v>30.5</v>
      </c>
      <c r="D105" s="47">
        <v>23.9</v>
      </c>
      <c r="E105" s="47">
        <v>2</v>
      </c>
      <c r="G105" s="40" t="s">
        <v>117</v>
      </c>
      <c r="H105" s="47">
        <v>30.8</v>
      </c>
      <c r="I105" s="47">
        <v>39.5</v>
      </c>
      <c r="J105" s="47">
        <v>1</v>
      </c>
      <c r="L105" s="40" t="s">
        <v>117</v>
      </c>
      <c r="M105" s="47">
        <v>0</v>
      </c>
      <c r="N105" s="47">
        <v>0</v>
      </c>
      <c r="O105" s="47">
        <v>0</v>
      </c>
    </row>
    <row r="108" spans="2:20" x14ac:dyDescent="0.3">
      <c r="B108" s="443" t="s">
        <v>182</v>
      </c>
      <c r="C108" s="443"/>
      <c r="D108" s="443"/>
      <c r="E108" s="443"/>
      <c r="F108" s="443"/>
      <c r="G108" s="443"/>
      <c r="H108" s="443"/>
      <c r="I108" s="443"/>
      <c r="J108" s="443"/>
      <c r="K108" s="443"/>
      <c r="L108" s="443"/>
      <c r="M108" s="443"/>
      <c r="N108" s="443"/>
      <c r="O108" s="466"/>
      <c r="P108" s="466"/>
      <c r="Q108" s="466"/>
      <c r="R108" s="466"/>
      <c r="S108" s="466"/>
      <c r="T108" s="466"/>
    </row>
    <row r="109" spans="2:20" x14ac:dyDescent="0.3">
      <c r="B109" s="443"/>
      <c r="C109" s="443"/>
      <c r="D109" s="443"/>
      <c r="E109" s="443"/>
      <c r="F109" s="443"/>
      <c r="G109" s="443"/>
      <c r="H109" s="443"/>
      <c r="I109" s="443"/>
      <c r="J109" s="443"/>
      <c r="K109" s="443"/>
      <c r="L109" s="443"/>
      <c r="M109" s="443"/>
      <c r="N109" s="443"/>
      <c r="O109" s="466"/>
      <c r="P109" s="466"/>
      <c r="Q109" s="466"/>
      <c r="R109" s="466"/>
      <c r="S109" s="466"/>
      <c r="T109" s="466"/>
    </row>
    <row r="111" spans="2:20" x14ac:dyDescent="0.3">
      <c r="C111" s="475" t="s">
        <v>181</v>
      </c>
      <c r="D111" s="476"/>
      <c r="E111" s="476"/>
      <c r="F111" s="476"/>
      <c r="G111" s="476"/>
      <c r="H111" s="476"/>
    </row>
    <row r="112" spans="2:20" x14ac:dyDescent="0.3">
      <c r="B112" s="34"/>
      <c r="C112" s="455" t="s">
        <v>113</v>
      </c>
      <c r="D112" s="456"/>
      <c r="E112" s="455" t="s">
        <v>112</v>
      </c>
      <c r="F112" s="456"/>
      <c r="G112" s="455" t="s">
        <v>111</v>
      </c>
      <c r="H112" s="456"/>
    </row>
    <row r="113" spans="2:20" x14ac:dyDescent="0.3">
      <c r="B113" s="64" t="s">
        <v>180</v>
      </c>
      <c r="C113" s="44" t="s">
        <v>110</v>
      </c>
      <c r="D113" s="44" t="s">
        <v>109</v>
      </c>
      <c r="E113" s="44" t="s">
        <v>110</v>
      </c>
      <c r="F113" s="44" t="s">
        <v>109</v>
      </c>
      <c r="G113" s="43" t="s">
        <v>110</v>
      </c>
      <c r="H113" s="43" t="s">
        <v>109</v>
      </c>
    </row>
    <row r="114" spans="2:20" x14ac:dyDescent="0.3">
      <c r="B114" s="68" t="s">
        <v>115</v>
      </c>
      <c r="C114" s="47">
        <v>6</v>
      </c>
      <c r="D114" s="67">
        <v>32</v>
      </c>
      <c r="E114" s="67">
        <v>2</v>
      </c>
      <c r="F114" s="67">
        <v>7</v>
      </c>
      <c r="G114" s="66">
        <v>1</v>
      </c>
      <c r="H114" s="66">
        <v>5</v>
      </c>
    </row>
    <row r="115" spans="2:20" x14ac:dyDescent="0.3">
      <c r="B115" s="68" t="s">
        <v>114</v>
      </c>
      <c r="C115" s="47">
        <v>2</v>
      </c>
      <c r="D115" s="67">
        <v>26</v>
      </c>
      <c r="E115" s="67">
        <v>3</v>
      </c>
      <c r="F115" s="67">
        <v>29</v>
      </c>
      <c r="G115" s="66">
        <v>0</v>
      </c>
      <c r="H115" s="66">
        <v>34</v>
      </c>
    </row>
    <row r="118" spans="2:20" x14ac:dyDescent="0.3">
      <c r="B118" s="443" t="s">
        <v>179</v>
      </c>
      <c r="C118" s="443"/>
      <c r="D118" s="443"/>
      <c r="E118" s="443"/>
      <c r="F118" s="443"/>
      <c r="G118" s="443"/>
      <c r="H118" s="443"/>
      <c r="I118" s="443"/>
      <c r="J118" s="443"/>
      <c r="K118" s="443"/>
      <c r="L118" s="443"/>
      <c r="M118" s="443"/>
      <c r="N118" s="443"/>
      <c r="O118" s="466"/>
      <c r="P118" s="466"/>
      <c r="Q118" s="466"/>
      <c r="R118" s="466"/>
      <c r="S118" s="466"/>
      <c r="T118" s="466"/>
    </row>
    <row r="119" spans="2:20" x14ac:dyDescent="0.3">
      <c r="B119" s="443"/>
      <c r="C119" s="443"/>
      <c r="D119" s="443"/>
      <c r="E119" s="443"/>
      <c r="F119" s="443"/>
      <c r="G119" s="443"/>
      <c r="H119" s="443"/>
      <c r="I119" s="443"/>
      <c r="J119" s="443"/>
      <c r="K119" s="443"/>
      <c r="L119" s="443"/>
      <c r="M119" s="443"/>
      <c r="N119" s="443"/>
      <c r="O119" s="466"/>
      <c r="P119" s="466"/>
      <c r="Q119" s="466"/>
      <c r="R119" s="466"/>
      <c r="S119" s="466"/>
      <c r="T119" s="466"/>
    </row>
    <row r="120" spans="2:20" x14ac:dyDescent="0.3">
      <c r="B120" s="453" t="s">
        <v>178</v>
      </c>
      <c r="C120" s="453"/>
      <c r="D120" s="453"/>
      <c r="E120" s="453"/>
      <c r="F120" s="453"/>
      <c r="G120" s="453"/>
      <c r="H120" s="453"/>
      <c r="I120" s="453"/>
      <c r="J120" s="453"/>
      <c r="K120" s="453"/>
      <c r="L120" s="453"/>
      <c r="M120" s="453"/>
      <c r="N120" s="453"/>
      <c r="O120" s="65"/>
      <c r="P120" s="65"/>
      <c r="Q120" s="65"/>
      <c r="R120" s="65"/>
      <c r="S120" s="65"/>
      <c r="T120" s="65"/>
    </row>
    <row r="123" spans="2:20" x14ac:dyDescent="0.3">
      <c r="B123" s="64" t="s">
        <v>158</v>
      </c>
      <c r="C123" s="61" t="s">
        <v>112</v>
      </c>
      <c r="D123" s="64" t="s">
        <v>111</v>
      </c>
    </row>
    <row r="124" spans="2:20" x14ac:dyDescent="0.3">
      <c r="B124" s="63" t="s">
        <v>177</v>
      </c>
      <c r="C124" s="47">
        <v>0</v>
      </c>
      <c r="D124" s="47">
        <v>0</v>
      </c>
    </row>
    <row r="125" spans="2:20" x14ac:dyDescent="0.3">
      <c r="B125" s="63" t="s">
        <v>176</v>
      </c>
      <c r="C125" s="47">
        <v>0</v>
      </c>
      <c r="D125" s="47">
        <v>0</v>
      </c>
    </row>
    <row r="126" spans="2:20" x14ac:dyDescent="0.3">
      <c r="B126" s="63" t="s">
        <v>175</v>
      </c>
      <c r="C126" s="47">
        <v>0</v>
      </c>
      <c r="D126" s="47">
        <v>0</v>
      </c>
    </row>
    <row r="127" spans="2:20" x14ac:dyDescent="0.3">
      <c r="B127" s="63" t="s">
        <v>174</v>
      </c>
      <c r="C127" s="47">
        <v>0</v>
      </c>
      <c r="D127" s="47">
        <v>0</v>
      </c>
    </row>
    <row r="128" spans="2:20" x14ac:dyDescent="0.3">
      <c r="B128" s="63" t="s">
        <v>157</v>
      </c>
      <c r="C128" s="47">
        <v>3</v>
      </c>
      <c r="D128" s="47">
        <v>3</v>
      </c>
    </row>
    <row r="129" spans="2:4" x14ac:dyDescent="0.3">
      <c r="B129" s="63" t="s">
        <v>173</v>
      </c>
      <c r="C129" s="47">
        <v>0</v>
      </c>
      <c r="D129" s="47">
        <v>0</v>
      </c>
    </row>
    <row r="130" spans="2:4" ht="23.5" x14ac:dyDescent="0.3">
      <c r="B130" s="63" t="s">
        <v>172</v>
      </c>
      <c r="C130" s="47">
        <v>0</v>
      </c>
      <c r="D130" s="47">
        <v>0</v>
      </c>
    </row>
    <row r="131" spans="2:4" ht="23.5" x14ac:dyDescent="0.3">
      <c r="B131" s="63" t="s">
        <v>171</v>
      </c>
      <c r="C131" s="47">
        <v>2</v>
      </c>
      <c r="D131" s="47">
        <v>1</v>
      </c>
    </row>
    <row r="132" spans="2:4" ht="23.5" x14ac:dyDescent="0.3">
      <c r="B132" s="63" t="s">
        <v>170</v>
      </c>
      <c r="C132" s="47">
        <v>4</v>
      </c>
      <c r="D132" s="47">
        <v>2</v>
      </c>
    </row>
    <row r="133" spans="2:4" x14ac:dyDescent="0.3">
      <c r="B133" s="63" t="s">
        <v>169</v>
      </c>
      <c r="C133" s="47">
        <v>0</v>
      </c>
      <c r="D133" s="47">
        <v>0</v>
      </c>
    </row>
    <row r="134" spans="2:4" ht="23.5" x14ac:dyDescent="0.3">
      <c r="B134" s="63" t="s">
        <v>168</v>
      </c>
      <c r="C134" s="47">
        <v>0</v>
      </c>
      <c r="D134" s="47">
        <v>0</v>
      </c>
    </row>
    <row r="135" spans="2:4" ht="23.5" x14ac:dyDescent="0.3">
      <c r="B135" s="63" t="s">
        <v>148</v>
      </c>
      <c r="C135" s="47">
        <v>0</v>
      </c>
      <c r="D135" s="47">
        <v>0</v>
      </c>
    </row>
    <row r="136" spans="2:4" ht="23.5" x14ac:dyDescent="0.3">
      <c r="B136" s="63" t="s">
        <v>167</v>
      </c>
      <c r="C136" s="47">
        <v>0</v>
      </c>
      <c r="D136" s="47">
        <v>0</v>
      </c>
    </row>
    <row r="137" spans="2:4" x14ac:dyDescent="0.3">
      <c r="B137" s="63" t="s">
        <v>166</v>
      </c>
      <c r="C137" s="47">
        <v>0</v>
      </c>
      <c r="D137" s="47">
        <v>0</v>
      </c>
    </row>
    <row r="138" spans="2:4" x14ac:dyDescent="0.3">
      <c r="B138" s="63" t="s">
        <v>165</v>
      </c>
      <c r="C138" s="47">
        <v>0</v>
      </c>
      <c r="D138" s="47">
        <v>0</v>
      </c>
    </row>
    <row r="139" spans="2:4" x14ac:dyDescent="0.3">
      <c r="B139" s="63" t="s">
        <v>164</v>
      </c>
      <c r="C139" s="47">
        <v>0</v>
      </c>
      <c r="D139" s="47">
        <v>0</v>
      </c>
    </row>
    <row r="140" spans="2:4" x14ac:dyDescent="0.3">
      <c r="B140" s="63" t="s">
        <v>163</v>
      </c>
      <c r="C140" s="47">
        <v>0</v>
      </c>
      <c r="D140" s="47">
        <v>0</v>
      </c>
    </row>
    <row r="141" spans="2:4" x14ac:dyDescent="0.3">
      <c r="B141" s="63" t="s">
        <v>162</v>
      </c>
      <c r="C141" s="47">
        <v>0</v>
      </c>
      <c r="D141" s="47">
        <v>0</v>
      </c>
    </row>
    <row r="142" spans="2:4" ht="23.5" x14ac:dyDescent="0.3">
      <c r="B142" s="63" t="s">
        <v>161</v>
      </c>
      <c r="C142" s="47">
        <v>0</v>
      </c>
      <c r="D142" s="47">
        <v>0</v>
      </c>
    </row>
    <row r="143" spans="2:4" x14ac:dyDescent="0.3">
      <c r="B143" s="63" t="s">
        <v>160</v>
      </c>
      <c r="C143" s="47">
        <v>0</v>
      </c>
      <c r="D143" s="47">
        <v>0</v>
      </c>
    </row>
    <row r="145" spans="2:20" x14ac:dyDescent="0.3">
      <c r="B145" s="453" t="s">
        <v>159</v>
      </c>
      <c r="C145" s="453"/>
      <c r="D145" s="453"/>
      <c r="E145" s="453"/>
      <c r="F145" s="453"/>
      <c r="G145" s="453"/>
      <c r="H145" s="453"/>
      <c r="I145" s="453"/>
      <c r="J145" s="453"/>
      <c r="K145" s="453"/>
      <c r="L145" s="453"/>
      <c r="M145" s="453"/>
      <c r="N145" s="453"/>
      <c r="O145" s="65"/>
      <c r="P145" s="65"/>
      <c r="Q145" s="65"/>
      <c r="R145" s="65"/>
      <c r="S145" s="65"/>
      <c r="T145" s="65"/>
    </row>
    <row r="147" spans="2:20" x14ac:dyDescent="0.3">
      <c r="B147" s="64" t="s">
        <v>158</v>
      </c>
      <c r="C147" s="61" t="s">
        <v>112</v>
      </c>
      <c r="D147" s="64" t="s">
        <v>111</v>
      </c>
    </row>
    <row r="148" spans="2:20" x14ac:dyDescent="0.3">
      <c r="B148" s="63" t="s">
        <v>157</v>
      </c>
      <c r="C148" s="47">
        <v>6</v>
      </c>
      <c r="D148" s="47">
        <v>5</v>
      </c>
    </row>
    <row r="149" spans="2:20" ht="35" x14ac:dyDescent="0.3">
      <c r="B149" s="63" t="s">
        <v>156</v>
      </c>
      <c r="C149" s="47">
        <v>0</v>
      </c>
      <c r="D149" s="47">
        <v>0</v>
      </c>
    </row>
    <row r="150" spans="2:20" x14ac:dyDescent="0.3">
      <c r="B150" s="63" t="s">
        <v>155</v>
      </c>
      <c r="C150" s="47">
        <v>1</v>
      </c>
      <c r="D150" s="47">
        <v>11</v>
      </c>
    </row>
    <row r="151" spans="2:20" ht="23.5" x14ac:dyDescent="0.3">
      <c r="B151" s="63" t="s">
        <v>154</v>
      </c>
      <c r="C151" s="47">
        <v>0</v>
      </c>
      <c r="D151" s="47">
        <v>0</v>
      </c>
    </row>
    <row r="152" spans="2:20" ht="23.5" x14ac:dyDescent="0.3">
      <c r="B152" s="63" t="s">
        <v>153</v>
      </c>
      <c r="C152" s="47">
        <v>5</v>
      </c>
      <c r="D152" s="47">
        <v>4</v>
      </c>
    </row>
    <row r="153" spans="2:20" ht="23.5" x14ac:dyDescent="0.3">
      <c r="B153" s="63" t="s">
        <v>152</v>
      </c>
      <c r="C153" s="47">
        <v>9</v>
      </c>
      <c r="D153" s="47">
        <v>3</v>
      </c>
    </row>
    <row r="154" spans="2:20" ht="23.5" x14ac:dyDescent="0.3">
      <c r="B154" s="63" t="s">
        <v>151</v>
      </c>
      <c r="C154" s="47">
        <v>0</v>
      </c>
      <c r="D154" s="47">
        <v>0</v>
      </c>
    </row>
    <row r="155" spans="2:20" ht="23.5" x14ac:dyDescent="0.3">
      <c r="B155" s="63" t="s">
        <v>150</v>
      </c>
      <c r="C155" s="47">
        <v>0</v>
      </c>
      <c r="D155" s="47">
        <v>0</v>
      </c>
    </row>
    <row r="156" spans="2:20" ht="23.5" x14ac:dyDescent="0.3">
      <c r="B156" s="63" t="s">
        <v>149</v>
      </c>
      <c r="C156" s="47">
        <v>8</v>
      </c>
      <c r="D156" s="47">
        <v>6</v>
      </c>
    </row>
    <row r="157" spans="2:20" ht="23.5" x14ac:dyDescent="0.3">
      <c r="B157" s="63" t="s">
        <v>148</v>
      </c>
      <c r="C157" s="47">
        <v>0</v>
      </c>
      <c r="D157" s="47">
        <v>0</v>
      </c>
    </row>
    <row r="158" spans="2:20" ht="23.5" x14ac:dyDescent="0.3">
      <c r="B158" s="63" t="s">
        <v>147</v>
      </c>
      <c r="C158" s="47">
        <v>0</v>
      </c>
      <c r="D158" s="47">
        <v>1</v>
      </c>
    </row>
    <row r="159" spans="2:20" ht="23.5" x14ac:dyDescent="0.3">
      <c r="B159" s="63" t="s">
        <v>146</v>
      </c>
      <c r="C159" s="47">
        <v>0</v>
      </c>
      <c r="D159" s="47">
        <v>1</v>
      </c>
    </row>
    <row r="160" spans="2:20" ht="23.5" x14ac:dyDescent="0.3">
      <c r="B160" s="63" t="s">
        <v>145</v>
      </c>
      <c r="C160" s="47">
        <v>1</v>
      </c>
      <c r="D160" s="47">
        <v>3</v>
      </c>
    </row>
    <row r="161" spans="2:20" x14ac:dyDescent="0.3">
      <c r="B161" s="63" t="s">
        <v>144</v>
      </c>
      <c r="C161" s="47">
        <v>0</v>
      </c>
      <c r="D161" s="47">
        <v>0</v>
      </c>
    </row>
    <row r="162" spans="2:20" ht="35" x14ac:dyDescent="0.3">
      <c r="B162" s="63" t="s">
        <v>143</v>
      </c>
      <c r="C162" s="47">
        <v>0</v>
      </c>
      <c r="D162" s="47">
        <v>0</v>
      </c>
    </row>
    <row r="163" spans="2:20" ht="35" x14ac:dyDescent="0.3">
      <c r="B163" s="63" t="s">
        <v>142</v>
      </c>
      <c r="C163" s="47">
        <v>0</v>
      </c>
      <c r="D163" s="47">
        <v>0</v>
      </c>
    </row>
    <row r="164" spans="2:20" ht="35" x14ac:dyDescent="0.3">
      <c r="B164" s="63" t="s">
        <v>141</v>
      </c>
      <c r="C164" s="47">
        <v>0</v>
      </c>
      <c r="D164" s="47">
        <v>2</v>
      </c>
    </row>
    <row r="165" spans="2:20" ht="23.5" x14ac:dyDescent="0.3">
      <c r="B165" s="63" t="s">
        <v>140</v>
      </c>
      <c r="C165" s="47">
        <v>1</v>
      </c>
      <c r="D165" s="47">
        <v>0</v>
      </c>
    </row>
    <row r="166" spans="2:20" x14ac:dyDescent="0.3">
      <c r="B166" s="62"/>
      <c r="C166" s="38"/>
      <c r="D166" s="38"/>
    </row>
    <row r="167" spans="2:20" x14ac:dyDescent="0.3">
      <c r="B167" s="62"/>
      <c r="C167" s="38"/>
      <c r="D167" s="38"/>
    </row>
    <row r="168" spans="2:20" x14ac:dyDescent="0.3">
      <c r="B168" s="443" t="s">
        <v>139</v>
      </c>
      <c r="C168" s="443"/>
      <c r="D168" s="443"/>
      <c r="E168" s="443"/>
      <c r="F168" s="443"/>
      <c r="G168" s="443"/>
      <c r="H168" s="443"/>
      <c r="I168" s="443"/>
      <c r="J168" s="443"/>
      <c r="K168" s="443"/>
      <c r="L168" s="443"/>
      <c r="M168" s="443"/>
      <c r="N168" s="443"/>
      <c r="O168" s="466"/>
      <c r="P168" s="466"/>
      <c r="Q168" s="466"/>
      <c r="R168" s="466"/>
      <c r="S168" s="466"/>
      <c r="T168" s="466"/>
    </row>
    <row r="169" spans="2:20" x14ac:dyDescent="0.3">
      <c r="B169" s="443"/>
      <c r="C169" s="443"/>
      <c r="D169" s="443"/>
      <c r="E169" s="443"/>
      <c r="F169" s="443"/>
      <c r="G169" s="443"/>
      <c r="H169" s="443"/>
      <c r="I169" s="443"/>
      <c r="J169" s="443"/>
      <c r="K169" s="443"/>
      <c r="L169" s="443"/>
      <c r="M169" s="443"/>
      <c r="N169" s="443"/>
      <c r="O169" s="466"/>
      <c r="P169" s="466"/>
      <c r="Q169" s="466"/>
      <c r="R169" s="466"/>
      <c r="S169" s="466"/>
      <c r="T169" s="466"/>
    </row>
    <row r="171" spans="2:20" x14ac:dyDescent="0.3">
      <c r="C171" s="471" t="s">
        <v>138</v>
      </c>
      <c r="D171" s="471"/>
      <c r="E171" s="471"/>
    </row>
    <row r="172" spans="2:20" x14ac:dyDescent="0.3">
      <c r="C172" s="61" t="s">
        <v>113</v>
      </c>
      <c r="D172" s="61" t="s">
        <v>112</v>
      </c>
      <c r="E172" s="61" t="s">
        <v>111</v>
      </c>
    </row>
    <row r="173" spans="2:20" x14ac:dyDescent="0.3">
      <c r="B173" s="60" t="s">
        <v>114</v>
      </c>
      <c r="C173" s="47">
        <v>20</v>
      </c>
      <c r="D173" s="47">
        <v>26</v>
      </c>
      <c r="E173" s="47">
        <v>35</v>
      </c>
    </row>
    <row r="174" spans="2:20" x14ac:dyDescent="0.3">
      <c r="B174" s="60" t="s">
        <v>115</v>
      </c>
      <c r="C174" s="47">
        <v>6</v>
      </c>
      <c r="D174" s="47">
        <v>1</v>
      </c>
      <c r="E174" s="47">
        <v>4</v>
      </c>
    </row>
    <row r="177" spans="2:20" x14ac:dyDescent="0.3">
      <c r="B177" s="443" t="s">
        <v>137</v>
      </c>
      <c r="C177" s="443"/>
      <c r="D177" s="443"/>
      <c r="E177" s="443"/>
      <c r="F177" s="443"/>
      <c r="G177" s="443"/>
      <c r="H177" s="443"/>
      <c r="I177" s="443"/>
      <c r="J177" s="443"/>
      <c r="K177" s="443"/>
      <c r="L177" s="443"/>
      <c r="M177" s="443"/>
      <c r="N177" s="443"/>
      <c r="O177" s="466"/>
      <c r="P177" s="466"/>
      <c r="Q177" s="466"/>
      <c r="R177" s="466"/>
      <c r="S177" s="466"/>
      <c r="T177" s="466"/>
    </row>
    <row r="178" spans="2:20" x14ac:dyDescent="0.3">
      <c r="B178" s="443"/>
      <c r="C178" s="443"/>
      <c r="D178" s="443"/>
      <c r="E178" s="443"/>
      <c r="F178" s="443"/>
      <c r="G178" s="443"/>
      <c r="H178" s="443"/>
      <c r="I178" s="443"/>
      <c r="J178" s="443"/>
      <c r="K178" s="443"/>
      <c r="L178" s="443"/>
      <c r="M178" s="443"/>
      <c r="N178" s="443"/>
      <c r="O178" s="466"/>
      <c r="P178" s="466"/>
      <c r="Q178" s="466"/>
      <c r="R178" s="466"/>
      <c r="S178" s="466"/>
      <c r="T178" s="466"/>
    </row>
    <row r="180" spans="2:20" ht="26.4" customHeight="1" x14ac:dyDescent="0.3">
      <c r="C180" s="59" t="s">
        <v>136</v>
      </c>
      <c r="D180" s="59" t="s">
        <v>135</v>
      </c>
    </row>
    <row r="181" spans="2:20" ht="26" x14ac:dyDescent="0.3">
      <c r="B181" s="58" t="s">
        <v>134</v>
      </c>
      <c r="C181" s="47">
        <v>36</v>
      </c>
      <c r="D181" s="47">
        <v>33</v>
      </c>
    </row>
    <row r="182" spans="2:20" x14ac:dyDescent="0.3">
      <c r="B182" s="58" t="s">
        <v>133</v>
      </c>
      <c r="C182" s="47">
        <v>27</v>
      </c>
      <c r="D182" s="47">
        <v>44</v>
      </c>
    </row>
    <row r="183" spans="2:20" x14ac:dyDescent="0.3">
      <c r="B183" s="58" t="s">
        <v>132</v>
      </c>
      <c r="C183" s="47">
        <v>37</v>
      </c>
      <c r="D183" s="47">
        <v>22</v>
      </c>
    </row>
    <row r="186" spans="2:20" x14ac:dyDescent="0.3">
      <c r="B186" s="443" t="s">
        <v>131</v>
      </c>
      <c r="C186" s="443"/>
      <c r="D186" s="443"/>
      <c r="E186" s="443"/>
      <c r="F186" s="443"/>
      <c r="G186" s="443"/>
      <c r="H186" s="443"/>
      <c r="I186" s="443"/>
      <c r="J186" s="443"/>
      <c r="K186" s="443"/>
      <c r="L186" s="443"/>
      <c r="M186" s="443"/>
      <c r="N186" s="443"/>
      <c r="O186" s="466"/>
      <c r="P186" s="466"/>
      <c r="Q186" s="466"/>
      <c r="R186" s="466"/>
      <c r="S186" s="466"/>
      <c r="T186" s="466"/>
    </row>
    <row r="187" spans="2:20" x14ac:dyDescent="0.3">
      <c r="B187" s="443"/>
      <c r="C187" s="443"/>
      <c r="D187" s="443"/>
      <c r="E187" s="443"/>
      <c r="F187" s="443"/>
      <c r="G187" s="443"/>
      <c r="H187" s="443"/>
      <c r="I187" s="443"/>
      <c r="J187" s="443"/>
      <c r="K187" s="443"/>
      <c r="L187" s="443"/>
      <c r="M187" s="443"/>
      <c r="N187" s="443"/>
      <c r="O187" s="466"/>
      <c r="P187" s="466"/>
      <c r="Q187" s="466"/>
      <c r="R187" s="466"/>
      <c r="S187" s="466"/>
      <c r="T187" s="466"/>
    </row>
    <row r="189" spans="2:20" ht="13.65" customHeight="1" x14ac:dyDescent="0.3">
      <c r="C189" s="461" t="s">
        <v>115</v>
      </c>
      <c r="D189" s="462"/>
      <c r="E189" s="463"/>
      <c r="F189" s="464" t="s">
        <v>114</v>
      </c>
      <c r="G189" s="464"/>
      <c r="H189" s="465"/>
    </row>
    <row r="190" spans="2:20" x14ac:dyDescent="0.3">
      <c r="B190" s="52" t="s">
        <v>129</v>
      </c>
      <c r="C190" s="51" t="s">
        <v>113</v>
      </c>
      <c r="D190" s="51" t="s">
        <v>112</v>
      </c>
      <c r="E190" s="50" t="s">
        <v>111</v>
      </c>
      <c r="F190" s="49" t="s">
        <v>113</v>
      </c>
      <c r="G190" s="49" t="s">
        <v>112</v>
      </c>
      <c r="H190" s="48" t="s">
        <v>111</v>
      </c>
    </row>
    <row r="191" spans="2:20" x14ac:dyDescent="0.3">
      <c r="B191" s="40" t="s">
        <v>128</v>
      </c>
      <c r="C191" s="47">
        <v>1.23</v>
      </c>
      <c r="D191" s="47">
        <v>1.3762483241309469</v>
      </c>
      <c r="E191" s="47">
        <v>2.5161159556697643</v>
      </c>
      <c r="F191" s="47">
        <v>3.2</v>
      </c>
      <c r="G191" s="47">
        <v>0</v>
      </c>
      <c r="H191" s="47">
        <v>0.78</v>
      </c>
      <c r="I191" s="459"/>
      <c r="J191" s="460"/>
      <c r="K191" s="459"/>
      <c r="L191" s="460"/>
    </row>
    <row r="192" spans="2:20" x14ac:dyDescent="0.3">
      <c r="B192" s="40" t="s">
        <v>127</v>
      </c>
      <c r="C192" s="47">
        <v>1.21</v>
      </c>
      <c r="D192" s="47">
        <v>1.7499768551448192</v>
      </c>
      <c r="E192" s="47">
        <v>1.6511421087561442</v>
      </c>
      <c r="F192" s="47">
        <v>1.6</v>
      </c>
      <c r="G192" s="47">
        <v>0.2</v>
      </c>
      <c r="H192" s="47">
        <v>0.7</v>
      </c>
      <c r="I192" s="57"/>
      <c r="J192" s="57"/>
      <c r="K192" s="56"/>
      <c r="L192" s="56"/>
    </row>
    <row r="193" spans="2:20" x14ac:dyDescent="0.3">
      <c r="B193" s="40" t="s">
        <v>126</v>
      </c>
      <c r="C193" s="47">
        <v>1.06</v>
      </c>
      <c r="D193" s="47">
        <v>1.9779454016065987</v>
      </c>
      <c r="E193" s="47">
        <v>1.1128108954078313</v>
      </c>
      <c r="F193" s="47">
        <v>1.3</v>
      </c>
      <c r="G193" s="47">
        <v>0.1</v>
      </c>
      <c r="H193" s="47">
        <v>0.63</v>
      </c>
      <c r="I193" s="38"/>
      <c r="J193" s="55"/>
      <c r="K193" s="54"/>
      <c r="L193" s="54"/>
    </row>
    <row r="194" spans="2:20" x14ac:dyDescent="0.3">
      <c r="B194" s="40" t="s">
        <v>125</v>
      </c>
      <c r="C194" s="47">
        <v>0.97</v>
      </c>
      <c r="D194" s="47">
        <v>1.7159977897948466</v>
      </c>
      <c r="E194" s="47">
        <v>0.83098560663680499</v>
      </c>
      <c r="F194" s="47">
        <v>1</v>
      </c>
      <c r="G194" s="47">
        <v>0.1</v>
      </c>
      <c r="H194" s="47">
        <v>0.63</v>
      </c>
      <c r="I194" s="38"/>
      <c r="J194" s="55"/>
      <c r="K194" s="54"/>
      <c r="L194" s="54"/>
    </row>
    <row r="195" spans="2:20" x14ac:dyDescent="0.3">
      <c r="B195" s="40" t="s">
        <v>124</v>
      </c>
      <c r="C195" s="47">
        <v>0.9</v>
      </c>
      <c r="D195" s="47">
        <v>1.4265717215798879</v>
      </c>
      <c r="E195" s="47">
        <v>0.66807463395773248</v>
      </c>
      <c r="F195" s="47">
        <v>1.1000000000000001</v>
      </c>
      <c r="G195" s="47">
        <v>0.4</v>
      </c>
      <c r="H195" s="47">
        <v>0.9</v>
      </c>
    </row>
    <row r="196" spans="2:20" x14ac:dyDescent="0.3">
      <c r="B196" s="40" t="s">
        <v>123</v>
      </c>
      <c r="C196" s="47">
        <v>0.86</v>
      </c>
      <c r="D196" s="47">
        <v>1.2665305423520457</v>
      </c>
      <c r="E196" s="47">
        <v>0.55971163034902605</v>
      </c>
      <c r="F196" s="47">
        <v>0.9</v>
      </c>
      <c r="G196" s="47">
        <v>0.3</v>
      </c>
      <c r="H196" s="47">
        <v>0.82</v>
      </c>
    </row>
    <row r="197" spans="2:20" x14ac:dyDescent="0.3">
      <c r="B197" s="40" t="s">
        <v>122</v>
      </c>
      <c r="C197" s="47">
        <v>0.82</v>
      </c>
      <c r="D197" s="47">
        <v>1.2521448424535027</v>
      </c>
      <c r="E197" s="47">
        <v>0.69338214743651283</v>
      </c>
      <c r="F197" s="47">
        <v>0.8</v>
      </c>
      <c r="G197" s="47">
        <v>0.3</v>
      </c>
      <c r="H197" s="47">
        <v>1.02</v>
      </c>
    </row>
    <row r="198" spans="2:20" x14ac:dyDescent="0.3">
      <c r="B198" s="40" t="s">
        <v>121</v>
      </c>
      <c r="C198" s="47">
        <v>0.81</v>
      </c>
      <c r="D198" s="47">
        <v>1.2656263059233699</v>
      </c>
      <c r="E198" s="47">
        <v>0.96203132209735498</v>
      </c>
      <c r="F198" s="47">
        <v>0.8</v>
      </c>
      <c r="G198" s="47">
        <v>0.3</v>
      </c>
      <c r="H198" s="47">
        <v>0.94</v>
      </c>
    </row>
    <row r="199" spans="2:20" x14ac:dyDescent="0.3">
      <c r="B199" s="40" t="s">
        <v>120</v>
      </c>
      <c r="C199" s="47">
        <v>0.94</v>
      </c>
      <c r="D199" s="47">
        <v>1.2760087549719616</v>
      </c>
      <c r="E199" s="47">
        <v>1.0074468924370652</v>
      </c>
      <c r="F199" s="47">
        <v>0.8</v>
      </c>
      <c r="G199" s="47">
        <v>0.3</v>
      </c>
      <c r="H199" s="47">
        <v>1.01</v>
      </c>
    </row>
    <row r="200" spans="2:20" x14ac:dyDescent="0.3">
      <c r="B200" s="40" t="s">
        <v>119</v>
      </c>
      <c r="C200" s="47">
        <v>0.96</v>
      </c>
      <c r="D200" s="47">
        <v>1.2854334951498865</v>
      </c>
      <c r="E200" s="47">
        <v>1.0615549629161138</v>
      </c>
      <c r="F200" s="47">
        <v>1.4</v>
      </c>
      <c r="G200" s="47">
        <v>0.6</v>
      </c>
      <c r="H200" s="47">
        <v>0.85</v>
      </c>
    </row>
    <row r="201" spans="2:20" x14ac:dyDescent="0.3">
      <c r="B201" s="40" t="s">
        <v>118</v>
      </c>
      <c r="C201" s="47">
        <v>1.03</v>
      </c>
      <c r="D201" s="47">
        <v>1.3073453415908172</v>
      </c>
      <c r="E201" s="47">
        <v>1.0914868105922977</v>
      </c>
      <c r="F201" s="47">
        <v>1.3</v>
      </c>
      <c r="G201" s="47">
        <v>0.6</v>
      </c>
      <c r="H201" s="47">
        <v>0.73</v>
      </c>
    </row>
    <row r="202" spans="2:20" x14ac:dyDescent="0.3">
      <c r="B202" s="40" t="s">
        <v>117</v>
      </c>
      <c r="C202" s="47">
        <v>1.07</v>
      </c>
      <c r="D202" s="47">
        <v>1.2058635113238121</v>
      </c>
      <c r="E202" s="53">
        <v>1.037514993640188</v>
      </c>
      <c r="F202" s="47">
        <v>1.7</v>
      </c>
      <c r="G202" s="47">
        <v>1.02</v>
      </c>
      <c r="H202" s="53">
        <v>0.71</v>
      </c>
    </row>
    <row r="205" spans="2:20" x14ac:dyDescent="0.3">
      <c r="B205" s="443" t="s">
        <v>130</v>
      </c>
      <c r="C205" s="443"/>
      <c r="D205" s="443"/>
      <c r="E205" s="443"/>
      <c r="F205" s="443"/>
      <c r="G205" s="443"/>
      <c r="H205" s="443"/>
      <c r="I205" s="443"/>
      <c r="J205" s="443"/>
      <c r="K205" s="443"/>
      <c r="L205" s="443"/>
      <c r="M205" s="443"/>
      <c r="N205" s="443"/>
      <c r="O205" s="466"/>
      <c r="P205" s="466"/>
      <c r="Q205" s="466"/>
      <c r="R205" s="466"/>
      <c r="S205" s="466"/>
      <c r="T205" s="466"/>
    </row>
    <row r="206" spans="2:20" x14ac:dyDescent="0.3">
      <c r="B206" s="443"/>
      <c r="C206" s="443"/>
      <c r="D206" s="443"/>
      <c r="E206" s="443"/>
      <c r="F206" s="443"/>
      <c r="G206" s="443"/>
      <c r="H206" s="443"/>
      <c r="I206" s="443"/>
      <c r="J206" s="443"/>
      <c r="K206" s="443"/>
      <c r="L206" s="443"/>
      <c r="M206" s="443"/>
      <c r="N206" s="443"/>
      <c r="O206" s="466"/>
      <c r="P206" s="466"/>
      <c r="Q206" s="466"/>
      <c r="R206" s="466"/>
      <c r="S206" s="466"/>
      <c r="T206" s="466"/>
    </row>
    <row r="209" spans="2:8" x14ac:dyDescent="0.3">
      <c r="C209" s="461" t="s">
        <v>115</v>
      </c>
      <c r="D209" s="462"/>
      <c r="E209" s="463"/>
      <c r="F209" s="464" t="s">
        <v>114</v>
      </c>
      <c r="G209" s="464"/>
      <c r="H209" s="465"/>
    </row>
    <row r="210" spans="2:8" x14ac:dyDescent="0.3">
      <c r="B210" s="52" t="s">
        <v>129</v>
      </c>
      <c r="C210" s="51" t="s">
        <v>113</v>
      </c>
      <c r="D210" s="51" t="s">
        <v>112</v>
      </c>
      <c r="E210" s="50" t="s">
        <v>111</v>
      </c>
      <c r="F210" s="49" t="s">
        <v>113</v>
      </c>
      <c r="G210" s="49" t="s">
        <v>112</v>
      </c>
      <c r="H210" s="48" t="s">
        <v>111</v>
      </c>
    </row>
    <row r="211" spans="2:8" x14ac:dyDescent="0.3">
      <c r="B211" s="40" t="s">
        <v>128</v>
      </c>
      <c r="C211" s="47">
        <v>1.23</v>
      </c>
      <c r="D211" s="47">
        <v>0</v>
      </c>
      <c r="E211" s="47">
        <v>9.2592592592592595</v>
      </c>
      <c r="F211" s="47">
        <v>0</v>
      </c>
      <c r="G211" s="47">
        <v>0</v>
      </c>
      <c r="H211" s="47">
        <v>1.53</v>
      </c>
    </row>
    <row r="212" spans="2:8" x14ac:dyDescent="0.3">
      <c r="B212" s="40" t="s">
        <v>127</v>
      </c>
      <c r="C212" s="47">
        <v>4.72</v>
      </c>
      <c r="D212" s="47">
        <v>8.8495575221238933</v>
      </c>
      <c r="E212" s="47">
        <v>0</v>
      </c>
      <c r="F212" s="47">
        <v>7.91</v>
      </c>
      <c r="G212" s="47">
        <v>5.36</v>
      </c>
      <c r="H212" s="47">
        <v>4.59</v>
      </c>
    </row>
    <row r="213" spans="2:8" x14ac:dyDescent="0.3">
      <c r="B213" s="40" t="s">
        <v>126</v>
      </c>
      <c r="C213" s="47">
        <v>2.38</v>
      </c>
      <c r="D213" s="47">
        <v>4.3478260869565215</v>
      </c>
      <c r="E213" s="47">
        <v>0</v>
      </c>
      <c r="F213" s="47">
        <v>1.84</v>
      </c>
      <c r="G213" s="47">
        <v>0</v>
      </c>
      <c r="H213" s="47">
        <v>4.59</v>
      </c>
    </row>
    <row r="214" spans="2:8" x14ac:dyDescent="0.3">
      <c r="B214" s="40" t="s">
        <v>125</v>
      </c>
      <c r="C214" s="47"/>
      <c r="D214" s="47">
        <v>4.2016806722689077</v>
      </c>
      <c r="E214" s="47">
        <v>0</v>
      </c>
      <c r="F214" s="47">
        <v>1.84</v>
      </c>
      <c r="G214" s="47">
        <v>7.14</v>
      </c>
      <c r="H214" s="47">
        <v>3.06</v>
      </c>
    </row>
    <row r="215" spans="2:8" x14ac:dyDescent="0.3">
      <c r="B215" s="40" t="s">
        <v>124</v>
      </c>
      <c r="C215" s="47">
        <v>3.56</v>
      </c>
      <c r="D215" s="47">
        <v>4.2016806722689077</v>
      </c>
      <c r="E215" s="47">
        <v>4.716981132075472</v>
      </c>
      <c r="F215" s="47">
        <v>5.52</v>
      </c>
      <c r="G215" s="47">
        <v>3.57</v>
      </c>
      <c r="H215" s="47">
        <v>4.59</v>
      </c>
    </row>
    <row r="216" spans="2:8" x14ac:dyDescent="0.3">
      <c r="B216" s="40" t="s">
        <v>123</v>
      </c>
      <c r="C216" s="47">
        <v>3.58</v>
      </c>
      <c r="D216" s="47">
        <v>0</v>
      </c>
      <c r="E216" s="47">
        <v>0</v>
      </c>
      <c r="F216" s="47">
        <v>3.68</v>
      </c>
      <c r="G216" s="47">
        <v>5.36</v>
      </c>
      <c r="H216" s="47">
        <v>4.59</v>
      </c>
    </row>
    <row r="217" spans="2:8" x14ac:dyDescent="0.3">
      <c r="B217" s="40" t="s">
        <v>122</v>
      </c>
      <c r="C217" s="47">
        <v>6.07</v>
      </c>
      <c r="D217" s="47">
        <v>8.8888888888888893</v>
      </c>
      <c r="E217" s="47">
        <v>4.6082949308755756</v>
      </c>
      <c r="F217" s="47">
        <v>3.68</v>
      </c>
      <c r="G217" s="47">
        <v>5.36</v>
      </c>
      <c r="H217" s="47">
        <v>7.65</v>
      </c>
    </row>
    <row r="218" spans="2:8" x14ac:dyDescent="0.3">
      <c r="B218" s="40" t="s">
        <v>121</v>
      </c>
      <c r="C218" s="47">
        <v>1.24</v>
      </c>
      <c r="D218" s="47">
        <v>0</v>
      </c>
      <c r="E218" s="47">
        <v>0</v>
      </c>
      <c r="F218" s="47">
        <v>3.68</v>
      </c>
      <c r="G218" s="47">
        <v>3.57</v>
      </c>
      <c r="H218" s="47">
        <v>3.06</v>
      </c>
    </row>
    <row r="219" spans="2:8" x14ac:dyDescent="0.3">
      <c r="B219" s="40" t="s">
        <v>120</v>
      </c>
      <c r="C219" s="47">
        <v>5.03</v>
      </c>
      <c r="D219" s="47">
        <v>0</v>
      </c>
      <c r="E219" s="47">
        <v>0</v>
      </c>
      <c r="F219" s="47">
        <v>5.52</v>
      </c>
      <c r="G219" s="47">
        <v>10.71</v>
      </c>
      <c r="H219" s="47">
        <v>6.12</v>
      </c>
    </row>
    <row r="220" spans="2:8" x14ac:dyDescent="0.3">
      <c r="B220" s="40" t="s">
        <v>119</v>
      </c>
      <c r="C220" s="47">
        <v>2.59</v>
      </c>
      <c r="D220" s="47">
        <v>0</v>
      </c>
      <c r="E220" s="47">
        <v>4.5871559633027523</v>
      </c>
      <c r="F220" s="47">
        <v>6.78</v>
      </c>
      <c r="G220" s="47">
        <v>3.06</v>
      </c>
      <c r="H220" s="47">
        <v>3.06</v>
      </c>
    </row>
    <row r="221" spans="2:8" x14ac:dyDescent="0.3">
      <c r="B221" s="40" t="s">
        <v>118</v>
      </c>
      <c r="C221" s="47">
        <v>5.38</v>
      </c>
      <c r="D221" s="47">
        <v>4.694835680751174</v>
      </c>
      <c r="E221" s="47">
        <v>0</v>
      </c>
      <c r="F221" s="47">
        <v>6.73</v>
      </c>
      <c r="G221" s="47">
        <v>4.55</v>
      </c>
      <c r="H221" s="47">
        <v>4.59</v>
      </c>
    </row>
    <row r="222" spans="2:8" x14ac:dyDescent="0.3">
      <c r="B222" s="40" t="s">
        <v>117</v>
      </c>
      <c r="C222" s="47">
        <v>6.33</v>
      </c>
      <c r="D222" s="47">
        <v>4.5662100456621006</v>
      </c>
      <c r="E222" s="47">
        <v>4.6296296296296298</v>
      </c>
      <c r="F222" s="46">
        <v>3.37</v>
      </c>
      <c r="G222" s="46">
        <v>4.55</v>
      </c>
      <c r="H222" s="46">
        <v>4.59</v>
      </c>
    </row>
    <row r="225" spans="2:20" x14ac:dyDescent="0.3">
      <c r="B225" s="443" t="s">
        <v>116</v>
      </c>
      <c r="C225" s="443"/>
      <c r="D225" s="443"/>
      <c r="E225" s="443"/>
      <c r="F225" s="443"/>
      <c r="G225" s="443"/>
      <c r="H225" s="443"/>
      <c r="I225" s="443"/>
      <c r="J225" s="443"/>
      <c r="K225" s="443"/>
      <c r="L225" s="443"/>
      <c r="M225" s="443"/>
      <c r="N225" s="443"/>
      <c r="O225" s="466"/>
      <c r="P225" s="466"/>
      <c r="Q225" s="466"/>
      <c r="R225" s="466"/>
      <c r="S225" s="466"/>
      <c r="T225" s="466"/>
    </row>
    <row r="226" spans="2:20" x14ac:dyDescent="0.3">
      <c r="B226" s="443"/>
      <c r="C226" s="443"/>
      <c r="D226" s="443"/>
      <c r="E226" s="443"/>
      <c r="F226" s="443"/>
      <c r="G226" s="443"/>
      <c r="H226" s="443"/>
      <c r="I226" s="443"/>
      <c r="J226" s="443"/>
      <c r="K226" s="443"/>
      <c r="L226" s="443"/>
      <c r="M226" s="443"/>
      <c r="N226" s="443"/>
      <c r="O226" s="466"/>
      <c r="P226" s="466"/>
      <c r="Q226" s="466"/>
      <c r="R226" s="466"/>
      <c r="S226" s="466"/>
      <c r="T226" s="466"/>
    </row>
    <row r="228" spans="2:20" x14ac:dyDescent="0.3">
      <c r="C228" s="467" t="s">
        <v>115</v>
      </c>
      <c r="D228" s="467"/>
      <c r="E228" s="467"/>
      <c r="F228" s="467"/>
      <c r="G228" s="467"/>
      <c r="H228" s="467"/>
      <c r="I228" s="468" t="s">
        <v>114</v>
      </c>
      <c r="J228" s="468"/>
      <c r="K228" s="468"/>
      <c r="L228" s="468"/>
      <c r="M228" s="468"/>
      <c r="N228" s="468"/>
    </row>
    <row r="229" spans="2:20" x14ac:dyDescent="0.3">
      <c r="C229" s="469" t="s">
        <v>113</v>
      </c>
      <c r="D229" s="470"/>
      <c r="E229" s="469" t="s">
        <v>112</v>
      </c>
      <c r="F229" s="470"/>
      <c r="G229" s="469" t="s">
        <v>111</v>
      </c>
      <c r="H229" s="470"/>
      <c r="I229" s="457" t="s">
        <v>113</v>
      </c>
      <c r="J229" s="458"/>
      <c r="K229" s="457" t="s">
        <v>112</v>
      </c>
      <c r="L229" s="458"/>
      <c r="M229" s="457" t="s">
        <v>111</v>
      </c>
      <c r="N229" s="458"/>
    </row>
    <row r="230" spans="2:20" x14ac:dyDescent="0.3">
      <c r="C230" s="44" t="s">
        <v>110</v>
      </c>
      <c r="D230" s="44" t="s">
        <v>109</v>
      </c>
      <c r="E230" s="44" t="s">
        <v>110</v>
      </c>
      <c r="F230" s="44" t="s">
        <v>109</v>
      </c>
      <c r="G230" s="43" t="s">
        <v>110</v>
      </c>
      <c r="H230" s="43" t="s">
        <v>109</v>
      </c>
      <c r="I230" s="42" t="s">
        <v>110</v>
      </c>
      <c r="J230" s="42" t="s">
        <v>109</v>
      </c>
      <c r="K230" s="42" t="s">
        <v>110</v>
      </c>
      <c r="L230" s="42" t="s">
        <v>109</v>
      </c>
      <c r="M230" s="41" t="s">
        <v>110</v>
      </c>
      <c r="N230" s="41" t="s">
        <v>109</v>
      </c>
    </row>
    <row r="231" spans="2:20" x14ac:dyDescent="0.3">
      <c r="B231" s="40" t="s">
        <v>108</v>
      </c>
      <c r="C231" s="39">
        <v>0.24</v>
      </c>
      <c r="D231" s="39">
        <v>0.76</v>
      </c>
      <c r="E231" s="39">
        <v>0.14000000000000001</v>
      </c>
      <c r="F231" s="39">
        <v>0.86</v>
      </c>
      <c r="G231" s="39">
        <v>0.17</v>
      </c>
      <c r="H231" s="39">
        <v>0.83</v>
      </c>
      <c r="I231" s="39">
        <v>9.0899999999999995E-2</v>
      </c>
      <c r="J231" s="39">
        <v>0.90910000000000002</v>
      </c>
      <c r="K231" s="39">
        <v>9.3799999999999994E-2</v>
      </c>
      <c r="L231" s="39">
        <v>0.90620000000000001</v>
      </c>
      <c r="M231" s="39">
        <v>0</v>
      </c>
      <c r="N231" s="39">
        <v>1</v>
      </c>
    </row>
    <row r="232" spans="2:20" x14ac:dyDescent="0.3">
      <c r="B232" s="40" t="s">
        <v>107</v>
      </c>
      <c r="C232" s="39">
        <v>0.31</v>
      </c>
      <c r="D232" s="39">
        <v>0.69</v>
      </c>
      <c r="E232" s="39">
        <v>0.11</v>
      </c>
      <c r="F232" s="39">
        <v>0.89</v>
      </c>
      <c r="G232" s="39">
        <v>0.25</v>
      </c>
      <c r="H232" s="39">
        <v>0.75</v>
      </c>
      <c r="I232" s="39">
        <v>7.6899999999999996E-2</v>
      </c>
      <c r="J232" s="39">
        <v>0.92310000000000003</v>
      </c>
      <c r="K232" s="39">
        <v>0.05</v>
      </c>
      <c r="L232" s="39">
        <v>0.95</v>
      </c>
      <c r="M232" s="39">
        <v>0.04</v>
      </c>
      <c r="N232" s="39">
        <v>0.96</v>
      </c>
    </row>
    <row r="233" spans="2:20" x14ac:dyDescent="0.3">
      <c r="C233" s="38"/>
      <c r="D233" s="38"/>
      <c r="E233" s="38"/>
      <c r="F233" s="38"/>
      <c r="G233" s="38"/>
      <c r="H233" s="38"/>
      <c r="I233" s="38"/>
      <c r="J233" s="38"/>
      <c r="K233" s="38"/>
      <c r="L233" s="38"/>
      <c r="M233" s="38"/>
      <c r="N233" s="38"/>
    </row>
    <row r="239" spans="2:20" x14ac:dyDescent="0.3">
      <c r="B239" s="453" t="s">
        <v>342</v>
      </c>
      <c r="C239" s="453"/>
      <c r="D239" s="453"/>
      <c r="E239" s="453"/>
      <c r="F239" s="453"/>
      <c r="G239" s="453"/>
      <c r="H239" s="453"/>
      <c r="I239" s="453"/>
      <c r="J239" s="453"/>
      <c r="K239" s="453"/>
      <c r="L239" s="453"/>
      <c r="M239" s="453"/>
      <c r="N239" s="453"/>
      <c r="O239" s="65"/>
      <c r="P239" s="65"/>
      <c r="Q239" s="65"/>
      <c r="R239" s="65"/>
      <c r="S239" s="65"/>
      <c r="T239" s="65"/>
    </row>
    <row r="240" spans="2:20" x14ac:dyDescent="0.3">
      <c r="B240" s="33"/>
      <c r="C240" s="33"/>
      <c r="D240" s="33"/>
      <c r="E240" s="33"/>
      <c r="F240" s="33"/>
      <c r="G240" s="33"/>
      <c r="H240" s="33"/>
      <c r="I240" s="33"/>
      <c r="J240" s="33"/>
      <c r="K240" s="33"/>
      <c r="L240" s="33"/>
      <c r="M240" s="33"/>
      <c r="N240" s="33"/>
    </row>
    <row r="241" spans="2:13" ht="14.4" customHeight="1" x14ac:dyDescent="0.3">
      <c r="B241" s="71"/>
      <c r="C241" s="454"/>
      <c r="D241" s="454"/>
      <c r="E241" s="454"/>
      <c r="F241" s="454"/>
      <c r="J241" s="454"/>
      <c r="K241" s="454"/>
      <c r="L241" s="454"/>
      <c r="M241" s="454"/>
    </row>
    <row r="242" spans="2:13" x14ac:dyDescent="0.3">
      <c r="B242" s="34"/>
      <c r="C242" s="455" t="s">
        <v>112</v>
      </c>
      <c r="D242" s="456"/>
      <c r="E242" s="457" t="s">
        <v>111</v>
      </c>
      <c r="F242" s="458"/>
      <c r="I242" s="34"/>
      <c r="J242" s="459"/>
      <c r="K242" s="460"/>
      <c r="L242" s="459"/>
      <c r="M242" s="460"/>
    </row>
    <row r="243" spans="2:13" x14ac:dyDescent="0.3">
      <c r="B243" s="64" t="s">
        <v>206</v>
      </c>
      <c r="C243" s="44" t="s">
        <v>110</v>
      </c>
      <c r="D243" s="44" t="s">
        <v>109</v>
      </c>
      <c r="E243" s="43" t="s">
        <v>110</v>
      </c>
      <c r="F243" s="43" t="s">
        <v>109</v>
      </c>
      <c r="I243" s="96"/>
      <c r="J243" s="57"/>
      <c r="K243" s="56"/>
      <c r="L243" s="57"/>
      <c r="M243" s="56"/>
    </row>
    <row r="244" spans="2:13" ht="14.5" x14ac:dyDescent="0.35">
      <c r="B244" s="40" t="s">
        <v>205</v>
      </c>
      <c r="C244" s="47">
        <v>0</v>
      </c>
      <c r="D244" s="94">
        <v>42.25</v>
      </c>
      <c r="E244" s="66">
        <v>0</v>
      </c>
      <c r="F244" s="66">
        <v>49.13</v>
      </c>
      <c r="I244" s="93"/>
      <c r="J244" s="38"/>
      <c r="K244" s="55"/>
      <c r="L244" s="55"/>
      <c r="M244" s="55"/>
    </row>
    <row r="245" spans="2:13" ht="26" x14ac:dyDescent="0.35">
      <c r="B245" s="92" t="s">
        <v>204</v>
      </c>
      <c r="C245" s="95">
        <v>10.01</v>
      </c>
      <c r="D245" s="94">
        <v>65.83</v>
      </c>
      <c r="E245" s="66">
        <v>10.01</v>
      </c>
      <c r="F245" s="66">
        <v>76.64</v>
      </c>
      <c r="I245" s="91"/>
      <c r="J245" s="38"/>
      <c r="K245" s="55"/>
      <c r="L245" s="55"/>
      <c r="M245" s="55"/>
    </row>
    <row r="246" spans="2:13" x14ac:dyDescent="0.3">
      <c r="B246" s="40" t="s">
        <v>203</v>
      </c>
      <c r="C246" s="47">
        <v>0</v>
      </c>
      <c r="D246" s="67">
        <v>1.08</v>
      </c>
      <c r="E246" s="66">
        <v>0</v>
      </c>
      <c r="F246" s="66">
        <v>1.64</v>
      </c>
      <c r="I246" s="93"/>
      <c r="J246" s="38"/>
      <c r="K246" s="55"/>
      <c r="L246" s="55"/>
      <c r="M246" s="55"/>
    </row>
    <row r="247" spans="2:13" ht="25.5" x14ac:dyDescent="0.3">
      <c r="B247" s="92" t="s">
        <v>202</v>
      </c>
      <c r="C247" s="47">
        <v>0</v>
      </c>
      <c r="D247" s="67">
        <v>25.47</v>
      </c>
      <c r="E247" s="66">
        <v>0</v>
      </c>
      <c r="F247" s="66">
        <v>33.479999999999997</v>
      </c>
      <c r="I247" s="91"/>
      <c r="J247" s="38"/>
      <c r="K247" s="55"/>
      <c r="L247" s="55"/>
      <c r="M247" s="55"/>
    </row>
  </sheetData>
  <sheetProtection selectLockedCells="1"/>
  <mergeCells count="67">
    <mergeCell ref="B26:N26"/>
    <mergeCell ref="B6:N7"/>
    <mergeCell ref="O6:T7"/>
    <mergeCell ref="B8:N8"/>
    <mergeCell ref="C11:D11"/>
    <mergeCell ref="E11:F11"/>
    <mergeCell ref="C28:F28"/>
    <mergeCell ref="J28:M28"/>
    <mergeCell ref="C29:D29"/>
    <mergeCell ref="E29:F29"/>
    <mergeCell ref="J29:K29"/>
    <mergeCell ref="L29:M29"/>
    <mergeCell ref="B38:N39"/>
    <mergeCell ref="O38:T39"/>
    <mergeCell ref="B40:N40"/>
    <mergeCell ref="C42:E42"/>
    <mergeCell ref="H42:J42"/>
    <mergeCell ref="M42:O42"/>
    <mergeCell ref="B118:N119"/>
    <mergeCell ref="O118:T119"/>
    <mergeCell ref="B108:N109"/>
    <mergeCell ref="C58:E58"/>
    <mergeCell ref="B90:N90"/>
    <mergeCell ref="C92:E92"/>
    <mergeCell ref="H92:J92"/>
    <mergeCell ref="M92:O92"/>
    <mergeCell ref="H58:J58"/>
    <mergeCell ref="C74:H74"/>
    <mergeCell ref="O108:T109"/>
    <mergeCell ref="C111:H111"/>
    <mergeCell ref="C112:D112"/>
    <mergeCell ref="E112:F112"/>
    <mergeCell ref="G112:H112"/>
    <mergeCell ref="O205:T206"/>
    <mergeCell ref="B120:N120"/>
    <mergeCell ref="B145:N145"/>
    <mergeCell ref="B168:N169"/>
    <mergeCell ref="O168:T169"/>
    <mergeCell ref="C171:E171"/>
    <mergeCell ref="B186:N187"/>
    <mergeCell ref="O186:T187"/>
    <mergeCell ref="B177:N178"/>
    <mergeCell ref="O177:T178"/>
    <mergeCell ref="C189:E189"/>
    <mergeCell ref="F189:H189"/>
    <mergeCell ref="I191:J191"/>
    <mergeCell ref="K191:L191"/>
    <mergeCell ref="B205:N206"/>
    <mergeCell ref="M229:N229"/>
    <mergeCell ref="C209:E209"/>
    <mergeCell ref="F209:H209"/>
    <mergeCell ref="B225:N226"/>
    <mergeCell ref="O225:T226"/>
    <mergeCell ref="C228:H228"/>
    <mergeCell ref="I228:N228"/>
    <mergeCell ref="C229:D229"/>
    <mergeCell ref="E229:F229"/>
    <mergeCell ref="G229:H229"/>
    <mergeCell ref="I229:J229"/>
    <mergeCell ref="K229:L229"/>
    <mergeCell ref="B239:N239"/>
    <mergeCell ref="C241:F241"/>
    <mergeCell ref="J241:M241"/>
    <mergeCell ref="C242:D242"/>
    <mergeCell ref="E242:F242"/>
    <mergeCell ref="J242:K242"/>
    <mergeCell ref="L242:M24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369AC-DAA2-472E-8F53-0708455057C3}">
  <sheetPr>
    <tabColor rgb="FFFFC000"/>
  </sheetPr>
  <dimension ref="B1:V215"/>
  <sheetViews>
    <sheetView showGridLines="0" topLeftCell="A125" zoomScaleNormal="100" workbookViewId="0">
      <selection activeCell="B135" sqref="B135:P215"/>
    </sheetView>
  </sheetViews>
  <sheetFormatPr baseColWidth="10" defaultColWidth="11.54296875" defaultRowHeight="14" x14ac:dyDescent="0.3"/>
  <cols>
    <col min="1" max="1" width="11.54296875" style="2"/>
    <col min="2" max="2" width="24.7265625" style="2" customWidth="1"/>
    <col min="3" max="3" width="11.54296875" style="2"/>
    <col min="4" max="4" width="15.6328125" style="2" customWidth="1"/>
    <col min="5" max="5" width="18.54296875" style="2" customWidth="1"/>
    <col min="6" max="7" width="14.1796875" style="2" customWidth="1"/>
    <col min="8" max="8" width="11.453125" style="2" customWidth="1"/>
    <col min="9" max="9" width="11.1796875" style="2" customWidth="1"/>
    <col min="10" max="10" width="11.54296875" style="2"/>
    <col min="11" max="11" width="13.90625" style="2" customWidth="1"/>
    <col min="12" max="12" width="14.81640625" style="2" customWidth="1"/>
    <col min="13" max="13" width="15.08984375" style="2" customWidth="1"/>
    <col min="14" max="14" width="13" style="2" customWidth="1"/>
    <col min="15" max="15" width="14.1796875" style="2" customWidth="1"/>
    <col min="16" max="16384" width="11.54296875" style="2"/>
  </cols>
  <sheetData>
    <row r="1" spans="2:22" x14ac:dyDescent="0.3">
      <c r="J1" s="5" t="s">
        <v>215</v>
      </c>
      <c r="K1" s="5"/>
    </row>
    <row r="2" spans="2:22" ht="15.5" x14ac:dyDescent="0.35">
      <c r="D2" s="97" t="s">
        <v>473</v>
      </c>
      <c r="E2" s="5"/>
      <c r="J2" s="5" t="s">
        <v>213</v>
      </c>
      <c r="K2" s="5"/>
    </row>
    <row r="6" spans="2:22" x14ac:dyDescent="0.3">
      <c r="B6" s="443" t="s">
        <v>472</v>
      </c>
      <c r="C6" s="443"/>
      <c r="D6" s="443"/>
      <c r="E6" s="443"/>
      <c r="F6" s="443"/>
      <c r="G6" s="443"/>
      <c r="H6" s="443"/>
      <c r="I6" s="443"/>
      <c r="J6" s="443"/>
      <c r="K6" s="443"/>
      <c r="L6" s="443"/>
      <c r="M6" s="443"/>
      <c r="N6" s="443"/>
      <c r="O6" s="443"/>
      <c r="P6" s="443"/>
      <c r="Q6" s="466"/>
      <c r="R6" s="466"/>
      <c r="S6" s="466"/>
      <c r="T6" s="466"/>
      <c r="U6" s="466"/>
      <c r="V6" s="466"/>
    </row>
    <row r="7" spans="2:22" x14ac:dyDescent="0.3">
      <c r="B7" s="443"/>
      <c r="C7" s="443"/>
      <c r="D7" s="443"/>
      <c r="E7" s="443"/>
      <c r="F7" s="443"/>
      <c r="G7" s="443"/>
      <c r="H7" s="443"/>
      <c r="I7" s="443"/>
      <c r="J7" s="443"/>
      <c r="K7" s="443"/>
      <c r="L7" s="443"/>
      <c r="M7" s="443"/>
      <c r="N7" s="443"/>
      <c r="O7" s="443"/>
      <c r="P7" s="443"/>
      <c r="Q7" s="466"/>
      <c r="R7" s="466"/>
      <c r="S7" s="466"/>
      <c r="T7" s="466"/>
      <c r="U7" s="466"/>
      <c r="V7" s="466"/>
    </row>
    <row r="8" spans="2:22" x14ac:dyDescent="0.3">
      <c r="B8" s="151" t="s">
        <v>471</v>
      </c>
      <c r="C8" s="151"/>
      <c r="D8" s="151"/>
      <c r="E8" s="151"/>
      <c r="F8" s="151"/>
      <c r="G8" s="151"/>
      <c r="H8" s="151"/>
      <c r="I8" s="151"/>
      <c r="J8" s="151"/>
      <c r="K8" s="151"/>
      <c r="L8" s="151"/>
      <c r="M8" s="151"/>
      <c r="N8" s="151"/>
      <c r="O8" s="151"/>
      <c r="P8" s="151"/>
      <c r="Q8" s="65"/>
      <c r="R8" s="65"/>
      <c r="S8" s="65"/>
      <c r="T8" s="65"/>
      <c r="U8" s="65"/>
      <c r="V8" s="65"/>
    </row>
    <row r="9" spans="2:22" x14ac:dyDescent="0.3">
      <c r="B9" s="33"/>
      <c r="C9" s="33"/>
      <c r="D9" s="33"/>
      <c r="E9" s="33"/>
      <c r="F9" s="33"/>
      <c r="G9" s="33"/>
      <c r="H9" s="33"/>
      <c r="I9" s="33"/>
      <c r="J9" s="33"/>
      <c r="K9" s="33"/>
      <c r="L9" s="33"/>
      <c r="M9" s="33"/>
      <c r="N9" s="33"/>
      <c r="O9" s="33"/>
      <c r="P9" s="33"/>
    </row>
    <row r="10" spans="2:22" ht="14.4" customHeight="1" x14ac:dyDescent="0.3">
      <c r="B10" s="210"/>
      <c r="C10" s="477" t="s">
        <v>114</v>
      </c>
      <c r="D10" s="478"/>
      <c r="E10" s="478"/>
      <c r="F10" s="479"/>
      <c r="G10" s="477" t="s">
        <v>115</v>
      </c>
      <c r="H10" s="478"/>
      <c r="I10" s="478"/>
      <c r="J10" s="478"/>
      <c r="K10" s="478"/>
      <c r="L10" s="479"/>
      <c r="M10" s="161"/>
    </row>
    <row r="11" spans="2:22" ht="19.25" customHeight="1" x14ac:dyDescent="0.3">
      <c r="B11" s="208" t="s">
        <v>468</v>
      </c>
      <c r="C11" s="158" t="s">
        <v>261</v>
      </c>
      <c r="D11" s="158" t="s">
        <v>372</v>
      </c>
      <c r="E11" s="158" t="s">
        <v>266</v>
      </c>
      <c r="F11" s="160" t="s">
        <v>371</v>
      </c>
      <c r="G11" s="159" t="s">
        <v>261</v>
      </c>
      <c r="H11" s="158" t="s">
        <v>370</v>
      </c>
      <c r="I11" s="158" t="s">
        <v>369</v>
      </c>
      <c r="J11" s="158" t="s">
        <v>266</v>
      </c>
      <c r="K11" s="158" t="s">
        <v>470</v>
      </c>
      <c r="L11" s="157" t="s">
        <v>368</v>
      </c>
    </row>
    <row r="12" spans="2:22" ht="19.25" customHeight="1" x14ac:dyDescent="0.3">
      <c r="B12" s="128" t="s">
        <v>400</v>
      </c>
      <c r="C12" s="181">
        <v>156</v>
      </c>
      <c r="D12" s="181">
        <v>77</v>
      </c>
      <c r="E12" s="181">
        <v>8</v>
      </c>
      <c r="F12" s="209">
        <f>SUM(C12:E12)</f>
        <v>241</v>
      </c>
      <c r="G12" s="181">
        <v>32</v>
      </c>
      <c r="H12" s="181">
        <v>5</v>
      </c>
      <c r="I12" s="181">
        <v>6</v>
      </c>
      <c r="J12" s="181">
        <v>26</v>
      </c>
      <c r="K12" s="181">
        <v>2</v>
      </c>
      <c r="L12" s="209">
        <f>SUM(G12:K12)</f>
        <v>71</v>
      </c>
    </row>
    <row r="13" spans="2:22" ht="19.25" customHeight="1" x14ac:dyDescent="0.3">
      <c r="B13" s="128" t="s">
        <v>399</v>
      </c>
      <c r="C13" s="181">
        <v>252</v>
      </c>
      <c r="D13" s="181">
        <v>117</v>
      </c>
      <c r="E13" s="181">
        <v>7</v>
      </c>
      <c r="F13" s="209">
        <f>SUM(C13:E13)</f>
        <v>376</v>
      </c>
      <c r="G13" s="181">
        <v>0</v>
      </c>
      <c r="H13" s="181">
        <v>4</v>
      </c>
      <c r="I13" s="181">
        <v>32</v>
      </c>
      <c r="J13" s="181">
        <v>0</v>
      </c>
      <c r="K13" s="181">
        <v>1</v>
      </c>
      <c r="L13" s="209">
        <f>SUM(G13:K13)</f>
        <v>37</v>
      </c>
    </row>
    <row r="14" spans="2:22" ht="19.25" customHeight="1" x14ac:dyDescent="0.3">
      <c r="B14" s="128" t="s">
        <v>398</v>
      </c>
      <c r="C14" s="181">
        <v>12</v>
      </c>
      <c r="D14" s="181">
        <v>2</v>
      </c>
      <c r="E14" s="181">
        <v>0</v>
      </c>
      <c r="F14" s="209">
        <f>SUM(C14:E14)</f>
        <v>14</v>
      </c>
      <c r="G14" s="181">
        <v>7</v>
      </c>
      <c r="H14" s="181">
        <v>0</v>
      </c>
      <c r="I14" s="181">
        <v>0</v>
      </c>
      <c r="J14" s="181">
        <v>0</v>
      </c>
      <c r="K14" s="181">
        <v>0</v>
      </c>
      <c r="L14" s="209">
        <f>SUM(G14:K14)</f>
        <v>7</v>
      </c>
    </row>
    <row r="15" spans="2:22" ht="19.25" customHeight="1" x14ac:dyDescent="0.3">
      <c r="B15" s="128" t="s">
        <v>466</v>
      </c>
      <c r="C15" s="181">
        <v>27</v>
      </c>
      <c r="D15" s="181">
        <v>7</v>
      </c>
      <c r="E15" s="181">
        <v>1</v>
      </c>
      <c r="F15" s="209">
        <f>SUM(C15:E15)</f>
        <v>35</v>
      </c>
      <c r="G15" s="181">
        <v>0</v>
      </c>
      <c r="H15" s="181">
        <v>0</v>
      </c>
      <c r="I15" s="181">
        <v>1</v>
      </c>
      <c r="J15" s="181">
        <v>0</v>
      </c>
      <c r="K15" s="181">
        <v>1</v>
      </c>
      <c r="L15" s="209">
        <f>SUM(G15:K15)</f>
        <v>2</v>
      </c>
    </row>
    <row r="16" spans="2:22" ht="19.25" customHeight="1" x14ac:dyDescent="0.3">
      <c r="B16" s="128" t="s">
        <v>450</v>
      </c>
      <c r="C16" s="181">
        <v>8</v>
      </c>
      <c r="D16" s="181">
        <v>1</v>
      </c>
      <c r="E16" s="181">
        <v>0</v>
      </c>
      <c r="F16" s="209">
        <f>SUM(C16:E16)</f>
        <v>9</v>
      </c>
      <c r="G16" s="181">
        <v>2</v>
      </c>
      <c r="H16" s="181">
        <v>0</v>
      </c>
      <c r="I16" s="181">
        <v>0</v>
      </c>
      <c r="J16" s="181">
        <v>1</v>
      </c>
      <c r="K16" s="181">
        <v>0</v>
      </c>
      <c r="L16" s="209">
        <f>SUM(G16:K16)</f>
        <v>3</v>
      </c>
    </row>
    <row r="17" spans="2:22" x14ac:dyDescent="0.3">
      <c r="B17" s="169"/>
      <c r="C17" s="169"/>
    </row>
    <row r="18" spans="2:22" x14ac:dyDescent="0.3">
      <c r="B18" s="453" t="s">
        <v>469</v>
      </c>
      <c r="C18" s="453"/>
      <c r="D18" s="453"/>
      <c r="E18" s="453"/>
      <c r="F18" s="453"/>
      <c r="G18" s="453"/>
      <c r="H18" s="453"/>
      <c r="I18" s="453"/>
      <c r="J18" s="453"/>
      <c r="K18" s="453"/>
      <c r="L18" s="453"/>
      <c r="M18" s="453"/>
      <c r="N18" s="453"/>
      <c r="O18" s="453"/>
      <c r="P18" s="453"/>
      <c r="Q18" s="65"/>
      <c r="R18" s="65"/>
      <c r="S18" s="65"/>
      <c r="T18" s="65"/>
      <c r="U18" s="65"/>
      <c r="V18" s="65"/>
    </row>
    <row r="20" spans="2:22" x14ac:dyDescent="0.3">
      <c r="B20" s="208" t="s">
        <v>468</v>
      </c>
      <c r="C20" s="207" t="s">
        <v>238</v>
      </c>
      <c r="D20" s="207" t="s">
        <v>236</v>
      </c>
      <c r="E20" s="207" t="s">
        <v>237</v>
      </c>
      <c r="F20" s="206" t="s">
        <v>467</v>
      </c>
    </row>
    <row r="21" spans="2:22" ht="19.25" customHeight="1" x14ac:dyDescent="0.3">
      <c r="B21" s="128" t="s">
        <v>400</v>
      </c>
      <c r="C21" s="181">
        <f>SUM(F12,G12,H12,I12,K12-D21)</f>
        <v>264</v>
      </c>
      <c r="D21" s="181">
        <v>22</v>
      </c>
      <c r="E21" s="181">
        <v>26</v>
      </c>
      <c r="F21" s="181">
        <f>SUM(C21:E21)</f>
        <v>312</v>
      </c>
    </row>
    <row r="22" spans="2:22" ht="19.25" customHeight="1" x14ac:dyDescent="0.3">
      <c r="B22" s="128" t="s">
        <v>399</v>
      </c>
      <c r="C22" s="181">
        <f>SUM(F13,G13,H13,I13,K13-D22)</f>
        <v>413</v>
      </c>
      <c r="D22" s="181">
        <v>0</v>
      </c>
      <c r="E22" s="181">
        <v>0</v>
      </c>
      <c r="F22" s="181">
        <f>SUM(C22:E22)</f>
        <v>413</v>
      </c>
    </row>
    <row r="23" spans="2:22" ht="19.25" customHeight="1" x14ac:dyDescent="0.3">
      <c r="B23" s="128" t="s">
        <v>398</v>
      </c>
      <c r="C23" s="181">
        <f>SUM(F14,G14,H14,I14,K14-D23)</f>
        <v>20</v>
      </c>
      <c r="D23" s="181">
        <v>1</v>
      </c>
      <c r="E23" s="181">
        <v>0</v>
      </c>
      <c r="F23" s="181">
        <f>SUM(C23:E23)</f>
        <v>21</v>
      </c>
    </row>
    <row r="24" spans="2:22" ht="19.25" customHeight="1" x14ac:dyDescent="0.3">
      <c r="B24" s="128" t="s">
        <v>466</v>
      </c>
      <c r="C24" s="181">
        <f>SUM(F15,G15,H15,I15,K15-D24)</f>
        <v>37</v>
      </c>
      <c r="D24" s="181">
        <v>0</v>
      </c>
      <c r="E24" s="181">
        <v>1</v>
      </c>
      <c r="F24" s="181">
        <f>SUM(C24:E24)</f>
        <v>38</v>
      </c>
    </row>
    <row r="25" spans="2:22" ht="19.25" customHeight="1" x14ac:dyDescent="0.3">
      <c r="B25" s="128" t="s">
        <v>450</v>
      </c>
      <c r="C25" s="181">
        <f>SUM(F16,G16,H16,I16,K16-D25)</f>
        <v>11</v>
      </c>
      <c r="D25" s="181">
        <v>0</v>
      </c>
      <c r="E25" s="181">
        <v>0</v>
      </c>
      <c r="F25" s="181">
        <f>SUM(C25:E25)</f>
        <v>11</v>
      </c>
    </row>
    <row r="26" spans="2:22" ht="19.25" customHeight="1" x14ac:dyDescent="0.3">
      <c r="B26" s="147"/>
    </row>
    <row r="27" spans="2:22" ht="19.25" customHeight="1" x14ac:dyDescent="0.3">
      <c r="B27" s="443" t="s">
        <v>465</v>
      </c>
      <c r="C27" s="443"/>
      <c r="D27" s="443"/>
      <c r="E27" s="443"/>
      <c r="F27" s="443"/>
      <c r="G27" s="443"/>
      <c r="H27" s="443"/>
      <c r="I27" s="443"/>
      <c r="J27" s="443"/>
      <c r="K27" s="443"/>
      <c r="L27" s="443"/>
      <c r="M27" s="443"/>
      <c r="N27" s="443"/>
      <c r="O27" s="443"/>
      <c r="P27" s="443"/>
      <c r="Q27" s="466"/>
      <c r="R27" s="466"/>
      <c r="S27" s="466"/>
      <c r="T27" s="466"/>
      <c r="U27" s="466"/>
      <c r="V27" s="466"/>
    </row>
    <row r="28" spans="2:22" x14ac:dyDescent="0.3">
      <c r="B28" s="443"/>
      <c r="C28" s="443"/>
      <c r="D28" s="443"/>
      <c r="E28" s="443"/>
      <c r="F28" s="443"/>
      <c r="G28" s="443"/>
      <c r="H28" s="443"/>
      <c r="I28" s="443"/>
      <c r="J28" s="443"/>
      <c r="K28" s="443"/>
      <c r="L28" s="443"/>
      <c r="M28" s="443"/>
      <c r="N28" s="443"/>
      <c r="O28" s="443"/>
      <c r="P28" s="443"/>
      <c r="Q28" s="466"/>
      <c r="R28" s="466"/>
      <c r="S28" s="466"/>
      <c r="T28" s="466"/>
      <c r="U28" s="466"/>
      <c r="V28" s="466"/>
    </row>
    <row r="29" spans="2:22" x14ac:dyDescent="0.3">
      <c r="B29" s="453" t="s">
        <v>464</v>
      </c>
      <c r="C29" s="453"/>
      <c r="D29" s="453"/>
      <c r="E29" s="453"/>
      <c r="F29" s="453"/>
      <c r="G29" s="453"/>
      <c r="H29" s="453"/>
      <c r="I29" s="453"/>
      <c r="J29" s="453"/>
      <c r="K29" s="453"/>
      <c r="L29" s="453"/>
      <c r="M29" s="453"/>
      <c r="N29" s="453"/>
      <c r="O29" s="453"/>
      <c r="P29" s="453"/>
      <c r="Q29" s="65"/>
      <c r="R29" s="65"/>
      <c r="S29" s="65"/>
      <c r="T29" s="65"/>
      <c r="U29" s="65"/>
      <c r="V29" s="65"/>
    </row>
    <row r="31" spans="2:22" ht="38.5" x14ac:dyDescent="0.3">
      <c r="C31" s="203" t="s">
        <v>463</v>
      </c>
      <c r="D31" s="203" t="s">
        <v>462</v>
      </c>
      <c r="E31" s="203" t="s">
        <v>461</v>
      </c>
      <c r="F31" s="203" t="s">
        <v>460</v>
      </c>
      <c r="G31" s="19"/>
    </row>
    <row r="32" spans="2:22" ht="21.65" customHeight="1" x14ac:dyDescent="0.3">
      <c r="B32" s="128" t="s">
        <v>458</v>
      </c>
      <c r="C32" s="181">
        <v>653</v>
      </c>
      <c r="D32" s="181">
        <v>88</v>
      </c>
      <c r="E32" s="181">
        <v>22</v>
      </c>
      <c r="F32" s="181">
        <v>27</v>
      </c>
    </row>
    <row r="33" spans="2:22" ht="21.65" customHeight="1" x14ac:dyDescent="0.3">
      <c r="B33" s="128" t="s">
        <v>457</v>
      </c>
      <c r="C33" s="181">
        <v>0</v>
      </c>
      <c r="D33" s="181">
        <v>4</v>
      </c>
      <c r="E33" s="181">
        <v>1</v>
      </c>
      <c r="F33" s="181">
        <v>0</v>
      </c>
    </row>
    <row r="35" spans="2:22" x14ac:dyDescent="0.3">
      <c r="B35" s="453" t="s">
        <v>459</v>
      </c>
      <c r="C35" s="453"/>
      <c r="D35" s="453"/>
      <c r="E35" s="453"/>
      <c r="F35" s="453"/>
      <c r="G35" s="453"/>
      <c r="H35" s="453"/>
      <c r="I35" s="453"/>
      <c r="J35" s="453"/>
      <c r="K35" s="453"/>
      <c r="L35" s="453"/>
      <c r="M35" s="453"/>
      <c r="N35" s="453"/>
      <c r="O35" s="453"/>
      <c r="P35" s="453"/>
      <c r="Q35" s="65"/>
      <c r="R35" s="65"/>
      <c r="S35" s="65"/>
      <c r="T35" s="65"/>
      <c r="U35" s="65"/>
      <c r="V35" s="65"/>
    </row>
    <row r="37" spans="2:22" ht="14.4" customHeight="1" x14ac:dyDescent="0.3">
      <c r="C37" s="480" t="s">
        <v>115</v>
      </c>
      <c r="D37" s="480"/>
      <c r="E37" s="480"/>
      <c r="F37" s="477"/>
      <c r="G37" s="481"/>
      <c r="H37" s="482" t="s">
        <v>114</v>
      </c>
      <c r="I37" s="482"/>
      <c r="J37" s="482"/>
    </row>
    <row r="38" spans="2:22" x14ac:dyDescent="0.3">
      <c r="C38" s="158" t="s">
        <v>266</v>
      </c>
      <c r="D38" s="158" t="s">
        <v>369</v>
      </c>
      <c r="E38" s="158" t="s">
        <v>370</v>
      </c>
      <c r="F38" s="205" t="s">
        <v>453</v>
      </c>
      <c r="G38" s="204" t="s">
        <v>261</v>
      </c>
      <c r="H38" s="159" t="s">
        <v>372</v>
      </c>
      <c r="I38" s="158" t="s">
        <v>266</v>
      </c>
      <c r="J38" s="158" t="s">
        <v>261</v>
      </c>
    </row>
    <row r="39" spans="2:22" x14ac:dyDescent="0.3">
      <c r="B39" s="128" t="s">
        <v>458</v>
      </c>
      <c r="C39" s="181">
        <v>27</v>
      </c>
      <c r="D39" s="181">
        <v>39</v>
      </c>
      <c r="E39" s="181">
        <v>9</v>
      </c>
      <c r="F39" s="181">
        <v>2</v>
      </c>
      <c r="G39" s="181">
        <v>23</v>
      </c>
      <c r="H39" s="181">
        <v>204</v>
      </c>
      <c r="I39" s="181">
        <v>16</v>
      </c>
      <c r="J39" s="181">
        <v>452</v>
      </c>
    </row>
    <row r="40" spans="2:22" x14ac:dyDescent="0.3">
      <c r="B40" s="128" t="s">
        <v>457</v>
      </c>
      <c r="C40" s="181">
        <v>0</v>
      </c>
      <c r="D40" s="181">
        <v>0</v>
      </c>
      <c r="E40" s="181">
        <v>0</v>
      </c>
      <c r="F40" s="181">
        <v>2</v>
      </c>
      <c r="G40" s="181">
        <v>18</v>
      </c>
      <c r="H40" s="181">
        <v>0</v>
      </c>
      <c r="I40" s="181">
        <v>0</v>
      </c>
      <c r="J40" s="181">
        <v>3</v>
      </c>
    </row>
    <row r="41" spans="2:22" x14ac:dyDescent="0.3">
      <c r="B41" s="128" t="s">
        <v>452</v>
      </c>
      <c r="C41" s="181">
        <v>27</v>
      </c>
      <c r="D41" s="181">
        <v>39</v>
      </c>
      <c r="E41" s="181">
        <v>9</v>
      </c>
      <c r="F41" s="181">
        <v>4</v>
      </c>
      <c r="G41" s="181">
        <v>41</v>
      </c>
      <c r="H41" s="181">
        <v>204</v>
      </c>
      <c r="I41" s="181">
        <v>16</v>
      </c>
      <c r="J41" s="181">
        <v>455</v>
      </c>
    </row>
    <row r="44" spans="2:22" x14ac:dyDescent="0.3">
      <c r="B44" s="443" t="s">
        <v>456</v>
      </c>
      <c r="C44" s="443"/>
      <c r="D44" s="443"/>
      <c r="E44" s="443"/>
      <c r="F44" s="443"/>
      <c r="G44" s="443"/>
      <c r="H44" s="443"/>
      <c r="I44" s="443"/>
      <c r="J44" s="443"/>
      <c r="K44" s="443"/>
      <c r="L44" s="443"/>
      <c r="M44" s="443"/>
      <c r="N44" s="443"/>
      <c r="O44" s="443"/>
      <c r="P44" s="443"/>
      <c r="Q44" s="466"/>
      <c r="R44" s="466"/>
      <c r="S44" s="466"/>
      <c r="T44" s="466"/>
      <c r="U44" s="466"/>
      <c r="V44" s="466"/>
    </row>
    <row r="45" spans="2:22" x14ac:dyDescent="0.3">
      <c r="B45" s="443"/>
      <c r="C45" s="443"/>
      <c r="D45" s="443"/>
      <c r="E45" s="443"/>
      <c r="F45" s="443"/>
      <c r="G45" s="443"/>
      <c r="H45" s="443"/>
      <c r="I45" s="443"/>
      <c r="J45" s="443"/>
      <c r="K45" s="443"/>
      <c r="L45" s="443"/>
      <c r="M45" s="443"/>
      <c r="N45" s="443"/>
      <c r="O45" s="443"/>
      <c r="P45" s="443"/>
      <c r="Q45" s="466"/>
      <c r="R45" s="466"/>
      <c r="S45" s="466"/>
      <c r="T45" s="466"/>
      <c r="U45" s="466"/>
      <c r="V45" s="466"/>
    </row>
    <row r="46" spans="2:22" x14ac:dyDescent="0.3">
      <c r="B46" s="453" t="s">
        <v>455</v>
      </c>
      <c r="C46" s="453"/>
      <c r="D46" s="453"/>
      <c r="E46" s="453"/>
      <c r="F46" s="453"/>
      <c r="G46" s="453"/>
      <c r="H46" s="453"/>
      <c r="I46" s="453"/>
      <c r="J46" s="453"/>
      <c r="K46" s="453"/>
      <c r="L46" s="453"/>
      <c r="M46" s="453"/>
      <c r="N46" s="453"/>
      <c r="O46" s="453"/>
      <c r="P46" s="453"/>
      <c r="Q46" s="65"/>
      <c r="R46" s="65"/>
      <c r="S46" s="65"/>
      <c r="T46" s="65"/>
      <c r="U46" s="65"/>
      <c r="V46" s="65"/>
    </row>
    <row r="48" spans="2:22" x14ac:dyDescent="0.3">
      <c r="C48" s="203" t="s">
        <v>238</v>
      </c>
      <c r="D48" s="203" t="s">
        <v>236</v>
      </c>
      <c r="E48" s="203" t="s">
        <v>237</v>
      </c>
      <c r="F48" s="202"/>
    </row>
    <row r="49" spans="2:22" x14ac:dyDescent="0.3">
      <c r="B49" s="128" t="s">
        <v>109</v>
      </c>
      <c r="C49" s="181">
        <v>571</v>
      </c>
      <c r="D49" s="181">
        <v>8</v>
      </c>
      <c r="E49" s="181">
        <v>2</v>
      </c>
      <c r="F49" s="201"/>
    </row>
    <row r="50" spans="2:22" x14ac:dyDescent="0.3">
      <c r="B50" s="128" t="s">
        <v>110</v>
      </c>
      <c r="C50" s="181">
        <v>178</v>
      </c>
      <c r="D50" s="181">
        <v>15</v>
      </c>
      <c r="E50" s="181">
        <v>25</v>
      </c>
      <c r="F50" s="201"/>
    </row>
    <row r="51" spans="2:22" x14ac:dyDescent="0.3">
      <c r="B51" s="128" t="s">
        <v>452</v>
      </c>
      <c r="C51" s="181">
        <v>745</v>
      </c>
      <c r="D51" s="181">
        <v>23</v>
      </c>
      <c r="E51" s="181">
        <v>27</v>
      </c>
      <c r="F51" s="201"/>
    </row>
    <row r="53" spans="2:22" x14ac:dyDescent="0.3">
      <c r="B53" s="453" t="s">
        <v>454</v>
      </c>
      <c r="C53" s="453"/>
      <c r="D53" s="453"/>
      <c r="E53" s="453"/>
      <c r="F53" s="453"/>
      <c r="G53" s="453"/>
      <c r="H53" s="453"/>
      <c r="I53" s="453"/>
      <c r="J53" s="453"/>
      <c r="K53" s="453"/>
      <c r="L53" s="453"/>
      <c r="M53" s="453"/>
      <c r="N53" s="453"/>
      <c r="O53" s="453"/>
      <c r="P53" s="453"/>
      <c r="Q53" s="65"/>
      <c r="R53" s="65"/>
      <c r="S53" s="65"/>
      <c r="T53" s="65"/>
      <c r="U53" s="65"/>
      <c r="V53" s="65"/>
    </row>
    <row r="55" spans="2:22" x14ac:dyDescent="0.3">
      <c r="C55" s="484" t="s">
        <v>115</v>
      </c>
      <c r="D55" s="484"/>
      <c r="E55" s="484"/>
      <c r="F55" s="485"/>
      <c r="G55" s="485"/>
      <c r="H55" s="483" t="s">
        <v>114</v>
      </c>
      <c r="I55" s="482"/>
      <c r="J55" s="482"/>
    </row>
    <row r="56" spans="2:22" x14ac:dyDescent="0.3">
      <c r="C56" s="200" t="s">
        <v>266</v>
      </c>
      <c r="D56" s="198" t="s">
        <v>369</v>
      </c>
      <c r="E56" s="199" t="s">
        <v>370</v>
      </c>
      <c r="F56" s="198" t="s">
        <v>453</v>
      </c>
      <c r="G56" s="197" t="s">
        <v>261</v>
      </c>
      <c r="H56" s="196" t="s">
        <v>372</v>
      </c>
      <c r="I56" s="195" t="s">
        <v>266</v>
      </c>
      <c r="J56" s="194" t="s">
        <v>261</v>
      </c>
    </row>
    <row r="57" spans="2:22" x14ac:dyDescent="0.3">
      <c r="B57" s="128" t="s">
        <v>109</v>
      </c>
      <c r="C57" s="191">
        <v>2</v>
      </c>
      <c r="D57" s="193">
        <v>24</v>
      </c>
      <c r="E57" s="192">
        <v>9</v>
      </c>
      <c r="F57" s="191">
        <v>2</v>
      </c>
      <c r="G57" s="190">
        <v>26</v>
      </c>
      <c r="H57" s="189">
        <v>158</v>
      </c>
      <c r="I57" s="181">
        <v>14</v>
      </c>
      <c r="J57" s="181">
        <v>346</v>
      </c>
    </row>
    <row r="58" spans="2:22" x14ac:dyDescent="0.3">
      <c r="B58" s="128" t="s">
        <v>110</v>
      </c>
      <c r="C58" s="186">
        <v>25</v>
      </c>
      <c r="D58" s="186">
        <v>15</v>
      </c>
      <c r="E58" s="188">
        <v>0</v>
      </c>
      <c r="F58" s="187">
        <v>2</v>
      </c>
      <c r="G58" s="186">
        <v>15</v>
      </c>
      <c r="H58" s="181">
        <v>46</v>
      </c>
      <c r="I58" s="181">
        <v>2</v>
      </c>
      <c r="J58" s="181">
        <v>109</v>
      </c>
    </row>
    <row r="59" spans="2:22" x14ac:dyDescent="0.3">
      <c r="B59" s="128" t="s">
        <v>452</v>
      </c>
      <c r="C59" s="181">
        <f>SUM(C57:C58)</f>
        <v>27</v>
      </c>
      <c r="D59" s="181">
        <f>SUM(D57:D58)</f>
        <v>39</v>
      </c>
      <c r="E59" s="185">
        <f>SUM(E57:E58)</f>
        <v>9</v>
      </c>
      <c r="F59" s="184">
        <v>4</v>
      </c>
      <c r="G59" s="181">
        <f>SUM(G57:G58)</f>
        <v>41</v>
      </c>
      <c r="H59" s="181">
        <f>SUM(H57:H58)</f>
        <v>204</v>
      </c>
      <c r="I59" s="181">
        <f>SUM(I57:I58)</f>
        <v>16</v>
      </c>
      <c r="J59" s="181">
        <f>SUM(J57:J58)</f>
        <v>455</v>
      </c>
    </row>
    <row r="61" spans="2:22" x14ac:dyDescent="0.3">
      <c r="B61" s="453" t="s">
        <v>451</v>
      </c>
      <c r="C61" s="453"/>
      <c r="D61" s="453"/>
      <c r="E61" s="453"/>
      <c r="F61" s="453"/>
      <c r="G61" s="453"/>
      <c r="H61" s="453"/>
      <c r="I61" s="453"/>
      <c r="J61" s="453"/>
      <c r="K61" s="453"/>
      <c r="L61" s="453"/>
      <c r="M61" s="453"/>
      <c r="N61" s="453"/>
      <c r="O61" s="453"/>
      <c r="P61" s="453"/>
      <c r="Q61" s="65"/>
      <c r="R61" s="65"/>
      <c r="S61" s="65"/>
      <c r="T61" s="65"/>
      <c r="U61" s="65"/>
      <c r="V61" s="65"/>
    </row>
    <row r="64" spans="2:22" ht="26" x14ac:dyDescent="0.3">
      <c r="C64" s="150" t="s">
        <v>400</v>
      </c>
      <c r="D64" s="150" t="s">
        <v>399</v>
      </c>
      <c r="E64" s="150" t="s">
        <v>398</v>
      </c>
      <c r="F64" s="150" t="s">
        <v>397</v>
      </c>
      <c r="G64" s="150" t="s">
        <v>450</v>
      </c>
    </row>
    <row r="65" spans="2:22" x14ac:dyDescent="0.3">
      <c r="B65" s="128" t="s">
        <v>109</v>
      </c>
      <c r="C65" s="181">
        <v>132</v>
      </c>
      <c r="D65" s="181">
        <v>392</v>
      </c>
      <c r="E65" s="181">
        <v>12</v>
      </c>
      <c r="F65" s="181">
        <v>25</v>
      </c>
      <c r="G65" s="181">
        <v>9</v>
      </c>
    </row>
    <row r="66" spans="2:22" x14ac:dyDescent="0.3">
      <c r="B66" s="128" t="s">
        <v>110</v>
      </c>
      <c r="C66" s="181">
        <v>180</v>
      </c>
      <c r="D66" s="181">
        <v>21</v>
      </c>
      <c r="E66" s="181">
        <v>9</v>
      </c>
      <c r="F66" s="181">
        <v>12</v>
      </c>
      <c r="G66" s="181">
        <v>3</v>
      </c>
    </row>
    <row r="69" spans="2:22" x14ac:dyDescent="0.3">
      <c r="B69" s="453" t="s">
        <v>449</v>
      </c>
      <c r="C69" s="453"/>
      <c r="D69" s="453"/>
      <c r="E69" s="453"/>
      <c r="F69" s="453"/>
      <c r="G69" s="453"/>
      <c r="H69" s="453"/>
      <c r="I69" s="453"/>
      <c r="J69" s="453"/>
      <c r="K69" s="453"/>
      <c r="L69" s="453"/>
      <c r="M69" s="453"/>
      <c r="N69" s="453"/>
      <c r="O69" s="453"/>
      <c r="P69" s="453"/>
      <c r="Q69" s="65"/>
      <c r="R69" s="65"/>
      <c r="S69" s="65"/>
      <c r="T69" s="65"/>
      <c r="U69" s="65"/>
      <c r="V69" s="65"/>
    </row>
    <row r="72" spans="2:22" x14ac:dyDescent="0.3">
      <c r="C72" s="150" t="s">
        <v>448</v>
      </c>
      <c r="D72" s="150" t="s">
        <v>447</v>
      </c>
    </row>
    <row r="73" spans="2:22" x14ac:dyDescent="0.3">
      <c r="B73" s="128" t="s">
        <v>109</v>
      </c>
      <c r="C73" s="181">
        <v>1</v>
      </c>
      <c r="D73" s="181">
        <v>571</v>
      </c>
    </row>
    <row r="74" spans="2:22" x14ac:dyDescent="0.3">
      <c r="B74" s="128" t="s">
        <v>110</v>
      </c>
      <c r="C74" s="181">
        <v>6</v>
      </c>
      <c r="D74" s="181">
        <v>217</v>
      </c>
    </row>
    <row r="77" spans="2:22" x14ac:dyDescent="0.3">
      <c r="B77" s="453" t="s">
        <v>446</v>
      </c>
      <c r="C77" s="453"/>
      <c r="D77" s="453"/>
      <c r="E77" s="453"/>
      <c r="F77" s="453"/>
      <c r="G77" s="453"/>
      <c r="H77" s="453"/>
      <c r="I77" s="453"/>
      <c r="J77" s="453"/>
      <c r="K77" s="453"/>
      <c r="L77" s="453"/>
      <c r="M77" s="453"/>
      <c r="N77" s="453"/>
      <c r="O77" s="453"/>
      <c r="P77" s="453"/>
      <c r="Q77" s="65"/>
      <c r="R77" s="65"/>
      <c r="S77" s="65"/>
      <c r="T77" s="65"/>
      <c r="U77" s="65"/>
      <c r="V77" s="65"/>
    </row>
    <row r="80" spans="2:22" ht="26" x14ac:dyDescent="0.3">
      <c r="C80" s="150" t="s">
        <v>392</v>
      </c>
      <c r="D80" s="150" t="s">
        <v>445</v>
      </c>
      <c r="E80" s="150" t="s">
        <v>389</v>
      </c>
      <c r="F80" s="183"/>
      <c r="G80" s="183"/>
      <c r="H80" s="183"/>
      <c r="I80" s="183"/>
    </row>
    <row r="81" spans="2:22" x14ac:dyDescent="0.3">
      <c r="B81" s="128" t="s">
        <v>109</v>
      </c>
      <c r="C81" s="181">
        <v>128</v>
      </c>
      <c r="D81" s="181">
        <v>321</v>
      </c>
      <c r="E81" s="181">
        <v>121</v>
      </c>
      <c r="F81" s="182"/>
      <c r="G81" s="182"/>
      <c r="H81" s="182"/>
      <c r="I81" s="182"/>
    </row>
    <row r="82" spans="2:22" x14ac:dyDescent="0.3">
      <c r="B82" s="128" t="s">
        <v>110</v>
      </c>
      <c r="C82" s="181">
        <v>37</v>
      </c>
      <c r="D82" s="181">
        <v>138</v>
      </c>
      <c r="E82" s="181">
        <v>50</v>
      </c>
      <c r="F82" s="182"/>
      <c r="G82" s="182"/>
      <c r="H82" s="182"/>
      <c r="I82" s="182"/>
    </row>
    <row r="85" spans="2:22" x14ac:dyDescent="0.3">
      <c r="B85" s="443" t="s">
        <v>444</v>
      </c>
      <c r="C85" s="443"/>
      <c r="D85" s="443"/>
      <c r="E85" s="443"/>
      <c r="F85" s="443"/>
      <c r="G85" s="443"/>
      <c r="H85" s="443"/>
      <c r="I85" s="443"/>
      <c r="J85" s="443"/>
      <c r="K85" s="443"/>
      <c r="L85" s="443"/>
      <c r="M85" s="443"/>
      <c r="N85" s="443"/>
      <c r="O85" s="443"/>
      <c r="P85" s="443"/>
      <c r="Q85" s="466"/>
      <c r="R85" s="466"/>
      <c r="S85" s="466"/>
      <c r="T85" s="466"/>
      <c r="U85" s="466"/>
      <c r="V85" s="466"/>
    </row>
    <row r="86" spans="2:22" x14ac:dyDescent="0.3">
      <c r="B86" s="443"/>
      <c r="C86" s="443"/>
      <c r="D86" s="443"/>
      <c r="E86" s="443"/>
      <c r="F86" s="443"/>
      <c r="G86" s="443"/>
      <c r="H86" s="443"/>
      <c r="I86" s="443"/>
      <c r="J86" s="443"/>
      <c r="K86" s="443"/>
      <c r="L86" s="443"/>
      <c r="M86" s="443"/>
      <c r="N86" s="443"/>
      <c r="O86" s="443"/>
      <c r="P86" s="443"/>
      <c r="Q86" s="466"/>
      <c r="R86" s="466"/>
      <c r="S86" s="466"/>
      <c r="T86" s="466"/>
      <c r="U86" s="466"/>
      <c r="V86" s="466"/>
    </row>
    <row r="88" spans="2:22" ht="26" x14ac:dyDescent="0.3">
      <c r="B88" s="2" t="s">
        <v>394</v>
      </c>
      <c r="C88" s="150" t="s">
        <v>443</v>
      </c>
    </row>
    <row r="89" spans="2:22" x14ac:dyDescent="0.3">
      <c r="B89" s="128" t="s">
        <v>442</v>
      </c>
      <c r="C89" s="181">
        <v>2</v>
      </c>
    </row>
    <row r="90" spans="2:22" x14ac:dyDescent="0.3">
      <c r="B90" s="128" t="s">
        <v>441</v>
      </c>
      <c r="C90" s="181">
        <v>1</v>
      </c>
    </row>
    <row r="91" spans="2:22" x14ac:dyDescent="0.3">
      <c r="B91" s="128" t="s">
        <v>440</v>
      </c>
      <c r="C91" s="181">
        <v>7</v>
      </c>
    </row>
    <row r="92" spans="2:22" x14ac:dyDescent="0.3">
      <c r="B92" s="128" t="s">
        <v>439</v>
      </c>
      <c r="C92" s="181">
        <v>1</v>
      </c>
    </row>
    <row r="93" spans="2:22" x14ac:dyDescent="0.3">
      <c r="B93" s="128" t="s">
        <v>438</v>
      </c>
      <c r="C93" s="181">
        <v>1</v>
      </c>
    </row>
    <row r="94" spans="2:22" x14ac:dyDescent="0.3">
      <c r="B94" s="128" t="s">
        <v>437</v>
      </c>
      <c r="C94" s="181">
        <v>3</v>
      </c>
    </row>
    <row r="95" spans="2:22" x14ac:dyDescent="0.3">
      <c r="B95" s="128" t="s">
        <v>436</v>
      </c>
      <c r="C95" s="181">
        <v>2</v>
      </c>
    </row>
    <row r="96" spans="2:22" x14ac:dyDescent="0.3">
      <c r="B96" s="128" t="s">
        <v>435</v>
      </c>
      <c r="C96" s="181">
        <v>2</v>
      </c>
    </row>
    <row r="97" spans="2:3" x14ac:dyDescent="0.3">
      <c r="B97" s="128" t="s">
        <v>434</v>
      </c>
      <c r="C97" s="181">
        <v>1</v>
      </c>
    </row>
    <row r="98" spans="2:3" x14ac:dyDescent="0.3">
      <c r="B98" s="128" t="s">
        <v>433</v>
      </c>
      <c r="C98" s="181">
        <v>1</v>
      </c>
    </row>
    <row r="99" spans="2:3" x14ac:dyDescent="0.3">
      <c r="B99" s="128" t="s">
        <v>388</v>
      </c>
      <c r="C99" s="181">
        <v>18</v>
      </c>
    </row>
    <row r="100" spans="2:3" x14ac:dyDescent="0.3">
      <c r="B100" s="128" t="s">
        <v>432</v>
      </c>
      <c r="C100" s="181">
        <v>2</v>
      </c>
    </row>
    <row r="101" spans="2:3" x14ac:dyDescent="0.3">
      <c r="B101" s="128" t="s">
        <v>431</v>
      </c>
      <c r="C101" s="181">
        <v>10</v>
      </c>
    </row>
    <row r="102" spans="2:3" x14ac:dyDescent="0.3">
      <c r="B102" s="128" t="s">
        <v>390</v>
      </c>
      <c r="C102" s="181">
        <v>647</v>
      </c>
    </row>
    <row r="103" spans="2:3" x14ac:dyDescent="0.3">
      <c r="B103" s="128" t="s">
        <v>430</v>
      </c>
      <c r="C103" s="181">
        <v>1</v>
      </c>
    </row>
    <row r="104" spans="2:3" x14ac:dyDescent="0.3">
      <c r="B104" s="128" t="s">
        <v>429</v>
      </c>
      <c r="C104" s="181">
        <v>1</v>
      </c>
    </row>
    <row r="105" spans="2:3" x14ac:dyDescent="0.3">
      <c r="B105" s="128" t="s">
        <v>428</v>
      </c>
      <c r="C105" s="181">
        <v>1</v>
      </c>
    </row>
    <row r="106" spans="2:3" x14ac:dyDescent="0.3">
      <c r="B106" s="128" t="s">
        <v>427</v>
      </c>
      <c r="C106" s="181">
        <v>3</v>
      </c>
    </row>
    <row r="107" spans="2:3" x14ac:dyDescent="0.3">
      <c r="B107" s="128" t="s">
        <v>426</v>
      </c>
      <c r="C107" s="181">
        <v>9</v>
      </c>
    </row>
    <row r="108" spans="2:3" x14ac:dyDescent="0.3">
      <c r="B108" s="128" t="s">
        <v>425</v>
      </c>
      <c r="C108" s="181">
        <v>2</v>
      </c>
    </row>
    <row r="109" spans="2:3" x14ac:dyDescent="0.3">
      <c r="B109" s="128" t="s">
        <v>387</v>
      </c>
      <c r="C109" s="181">
        <v>9</v>
      </c>
    </row>
    <row r="110" spans="2:3" x14ac:dyDescent="0.3">
      <c r="B110" s="128" t="s">
        <v>424</v>
      </c>
      <c r="C110" s="181">
        <v>1</v>
      </c>
    </row>
    <row r="111" spans="2:3" x14ac:dyDescent="0.3">
      <c r="B111" s="128" t="s">
        <v>423</v>
      </c>
      <c r="C111" s="181">
        <v>1</v>
      </c>
    </row>
    <row r="112" spans="2:3" x14ac:dyDescent="0.3">
      <c r="B112" s="128" t="s">
        <v>422</v>
      </c>
      <c r="C112" s="181">
        <v>1</v>
      </c>
    </row>
    <row r="113" spans="2:16" x14ac:dyDescent="0.3">
      <c r="B113" s="128" t="s">
        <v>421</v>
      </c>
      <c r="C113" s="181">
        <v>3</v>
      </c>
    </row>
    <row r="114" spans="2:16" x14ac:dyDescent="0.3">
      <c r="B114" s="128" t="s">
        <v>420</v>
      </c>
      <c r="C114" s="181">
        <v>3</v>
      </c>
    </row>
    <row r="115" spans="2:16" x14ac:dyDescent="0.3">
      <c r="B115" s="128" t="s">
        <v>419</v>
      </c>
      <c r="C115" s="181">
        <v>4</v>
      </c>
    </row>
    <row r="116" spans="2:16" x14ac:dyDescent="0.3">
      <c r="B116" s="128" t="s">
        <v>418</v>
      </c>
      <c r="C116" s="181">
        <v>2</v>
      </c>
    </row>
    <row r="117" spans="2:16" x14ac:dyDescent="0.3">
      <c r="B117" s="128" t="s">
        <v>417</v>
      </c>
      <c r="C117" s="181">
        <v>2</v>
      </c>
    </row>
    <row r="118" spans="2:16" x14ac:dyDescent="0.3">
      <c r="B118" s="128" t="s">
        <v>416</v>
      </c>
      <c r="C118" s="181">
        <v>4</v>
      </c>
    </row>
    <row r="119" spans="2:16" x14ac:dyDescent="0.3">
      <c r="B119" s="128" t="s">
        <v>415</v>
      </c>
      <c r="C119" s="181">
        <v>18</v>
      </c>
    </row>
    <row r="120" spans="2:16" x14ac:dyDescent="0.3">
      <c r="B120" s="128" t="s">
        <v>414</v>
      </c>
      <c r="C120" s="181">
        <v>2</v>
      </c>
    </row>
    <row r="121" spans="2:16" x14ac:dyDescent="0.3">
      <c r="B121" s="128" t="s">
        <v>413</v>
      </c>
      <c r="C121" s="181">
        <v>1</v>
      </c>
    </row>
    <row r="122" spans="2:16" x14ac:dyDescent="0.3">
      <c r="B122" s="128" t="s">
        <v>412</v>
      </c>
      <c r="C122" s="181">
        <v>1</v>
      </c>
    </row>
    <row r="123" spans="2:16" x14ac:dyDescent="0.3">
      <c r="B123" s="128" t="s">
        <v>411</v>
      </c>
      <c r="C123" s="181">
        <v>22</v>
      </c>
    </row>
    <row r="124" spans="2:16" x14ac:dyDescent="0.3">
      <c r="B124" s="128" t="s">
        <v>173</v>
      </c>
      <c r="C124" s="181">
        <v>6</v>
      </c>
    </row>
    <row r="127" spans="2:16" x14ac:dyDescent="0.3">
      <c r="B127" s="443" t="s">
        <v>410</v>
      </c>
      <c r="C127" s="443"/>
      <c r="D127" s="443"/>
      <c r="E127" s="443"/>
      <c r="F127" s="443"/>
      <c r="G127" s="443"/>
      <c r="H127" s="443"/>
      <c r="I127" s="443"/>
      <c r="J127" s="443"/>
      <c r="K127" s="443"/>
      <c r="L127" s="443"/>
      <c r="M127" s="443"/>
      <c r="N127" s="443"/>
      <c r="O127" s="443"/>
      <c r="P127" s="443"/>
    </row>
    <row r="128" spans="2:16" x14ac:dyDescent="0.3">
      <c r="B128" s="443"/>
      <c r="C128" s="443"/>
      <c r="D128" s="443"/>
      <c r="E128" s="443"/>
      <c r="F128" s="443"/>
      <c r="G128" s="443"/>
      <c r="H128" s="443"/>
      <c r="I128" s="443"/>
      <c r="J128" s="443"/>
      <c r="K128" s="443"/>
      <c r="L128" s="443"/>
      <c r="M128" s="443"/>
      <c r="N128" s="443"/>
      <c r="O128" s="443"/>
      <c r="P128" s="443"/>
    </row>
    <row r="130" spans="2:16" x14ac:dyDescent="0.3">
      <c r="C130" s="150">
        <v>2018</v>
      </c>
      <c r="D130" s="150">
        <v>2019</v>
      </c>
      <c r="E130" s="150">
        <v>2020</v>
      </c>
      <c r="F130" s="150">
        <v>2021</v>
      </c>
      <c r="G130" s="150">
        <v>2022</v>
      </c>
      <c r="H130" s="150">
        <v>2023</v>
      </c>
      <c r="I130" s="150">
        <v>2024</v>
      </c>
      <c r="J130" s="150">
        <v>2025</v>
      </c>
    </row>
    <row r="131" spans="2:16" x14ac:dyDescent="0.3">
      <c r="B131" s="128" t="s">
        <v>408</v>
      </c>
      <c r="C131" s="181">
        <v>10</v>
      </c>
      <c r="D131" s="181">
        <v>10</v>
      </c>
      <c r="E131" s="181">
        <v>11</v>
      </c>
      <c r="F131" s="181">
        <v>11</v>
      </c>
      <c r="G131" s="181">
        <v>12</v>
      </c>
      <c r="H131" s="181">
        <v>14</v>
      </c>
      <c r="I131" s="181">
        <v>13</v>
      </c>
      <c r="J131" s="136">
        <v>14</v>
      </c>
    </row>
    <row r="132" spans="2:16" x14ac:dyDescent="0.3">
      <c r="B132" s="128" t="s">
        <v>406</v>
      </c>
      <c r="C132" s="181">
        <v>12</v>
      </c>
      <c r="D132" s="181">
        <v>13</v>
      </c>
      <c r="E132" s="181">
        <v>13</v>
      </c>
      <c r="F132" s="181">
        <v>11</v>
      </c>
      <c r="G132" s="181">
        <v>11</v>
      </c>
      <c r="H132" s="181">
        <v>12</v>
      </c>
      <c r="I132" s="181">
        <v>0</v>
      </c>
      <c r="J132" s="136">
        <v>0</v>
      </c>
    </row>
    <row r="133" spans="2:16" x14ac:dyDescent="0.3">
      <c r="B133" s="128" t="s">
        <v>248</v>
      </c>
      <c r="C133" s="181">
        <v>22</v>
      </c>
      <c r="D133" s="181">
        <v>23</v>
      </c>
      <c r="E133" s="181">
        <v>24</v>
      </c>
      <c r="F133" s="181">
        <v>22</v>
      </c>
      <c r="G133" s="181">
        <v>23</v>
      </c>
      <c r="H133" s="181">
        <v>26</v>
      </c>
      <c r="I133" s="181">
        <v>13</v>
      </c>
      <c r="J133" s="136">
        <v>14</v>
      </c>
    </row>
    <row r="137" spans="2:16" x14ac:dyDescent="0.3">
      <c r="B137" s="443" t="s">
        <v>409</v>
      </c>
      <c r="C137" s="443"/>
      <c r="D137" s="443"/>
      <c r="E137" s="443"/>
      <c r="F137" s="443"/>
      <c r="G137" s="443"/>
      <c r="H137" s="443"/>
      <c r="I137" s="443"/>
      <c r="J137" s="443"/>
      <c r="K137" s="443"/>
      <c r="L137" s="443"/>
      <c r="M137" s="443"/>
      <c r="N137" s="443"/>
      <c r="O137" s="443"/>
      <c r="P137" s="443"/>
    </row>
    <row r="138" spans="2:16" x14ac:dyDescent="0.3">
      <c r="B138" s="443"/>
      <c r="C138" s="443"/>
      <c r="D138" s="443"/>
      <c r="E138" s="443"/>
      <c r="F138" s="443"/>
      <c r="G138" s="443"/>
      <c r="H138" s="443"/>
      <c r="I138" s="443"/>
      <c r="J138" s="443"/>
      <c r="K138" s="443"/>
      <c r="L138" s="443"/>
      <c r="M138" s="443"/>
      <c r="N138" s="443"/>
      <c r="O138" s="443"/>
      <c r="P138" s="443"/>
    </row>
    <row r="140" spans="2:16" x14ac:dyDescent="0.3">
      <c r="C140" s="150" t="s">
        <v>112</v>
      </c>
      <c r="D140" s="150" t="s">
        <v>111</v>
      </c>
    </row>
    <row r="141" spans="2:16" x14ac:dyDescent="0.3">
      <c r="B141" s="128" t="s">
        <v>408</v>
      </c>
      <c r="C141" s="180">
        <v>4.9099999999999998E-2</v>
      </c>
      <c r="D141" s="136" t="s">
        <v>407</v>
      </c>
    </row>
    <row r="142" spans="2:16" x14ac:dyDescent="0.3">
      <c r="B142" s="128" t="s">
        <v>406</v>
      </c>
      <c r="C142" s="180">
        <v>2.0500000000000001E-2</v>
      </c>
      <c r="D142" s="179">
        <v>8.0000000000000002E-3</v>
      </c>
    </row>
    <row r="146" spans="2:22" x14ac:dyDescent="0.3">
      <c r="B146" s="443" t="s">
        <v>405</v>
      </c>
      <c r="C146" s="443"/>
      <c r="D146" s="443"/>
      <c r="E146" s="443"/>
      <c r="F146" s="443"/>
      <c r="G146" s="443"/>
      <c r="H146" s="443"/>
      <c r="I146" s="443"/>
      <c r="J146" s="443"/>
      <c r="K146" s="443"/>
      <c r="L146" s="443"/>
      <c r="M146" s="443"/>
      <c r="N146" s="443"/>
      <c r="O146" s="443"/>
      <c r="P146" s="443"/>
    </row>
    <row r="147" spans="2:22" x14ac:dyDescent="0.3">
      <c r="B147" s="443"/>
      <c r="C147" s="443"/>
      <c r="D147" s="443"/>
      <c r="E147" s="443"/>
      <c r="F147" s="443"/>
      <c r="G147" s="443"/>
      <c r="H147" s="443"/>
      <c r="I147" s="443"/>
      <c r="J147" s="443"/>
      <c r="K147" s="443"/>
      <c r="L147" s="443"/>
      <c r="M147" s="443"/>
      <c r="N147" s="443"/>
      <c r="O147" s="443"/>
      <c r="P147" s="443"/>
    </row>
    <row r="148" spans="2:22" x14ac:dyDescent="0.3">
      <c r="B148" s="453" t="s">
        <v>404</v>
      </c>
      <c r="C148" s="453"/>
      <c r="D148" s="453"/>
      <c r="E148" s="453"/>
      <c r="F148" s="453"/>
      <c r="G148" s="453"/>
      <c r="H148" s="453"/>
      <c r="I148" s="453"/>
      <c r="J148" s="453"/>
      <c r="K148" s="453"/>
      <c r="L148" s="453"/>
      <c r="M148" s="453"/>
      <c r="N148" s="453"/>
      <c r="O148" s="453"/>
      <c r="P148" s="453"/>
      <c r="Q148" s="65"/>
      <c r="R148" s="65"/>
      <c r="S148" s="65"/>
      <c r="T148" s="65"/>
      <c r="U148" s="65"/>
      <c r="V148" s="65"/>
    </row>
    <row r="150" spans="2:22" ht="39" x14ac:dyDescent="0.3">
      <c r="C150" s="150" t="s">
        <v>403</v>
      </c>
      <c r="D150" s="150" t="s">
        <v>402</v>
      </c>
    </row>
    <row r="151" spans="2:22" x14ac:dyDescent="0.3">
      <c r="B151" s="128" t="s">
        <v>109</v>
      </c>
      <c r="C151" s="136">
        <v>0</v>
      </c>
      <c r="D151" s="136">
        <v>11</v>
      </c>
    </row>
    <row r="152" spans="2:22" x14ac:dyDescent="0.3">
      <c r="B152" s="128" t="s">
        <v>110</v>
      </c>
      <c r="C152" s="136">
        <v>0</v>
      </c>
      <c r="D152" s="136">
        <v>2</v>
      </c>
    </row>
    <row r="153" spans="2:22" x14ac:dyDescent="0.3">
      <c r="B153" s="128" t="s">
        <v>243</v>
      </c>
      <c r="C153" s="136">
        <v>0</v>
      </c>
      <c r="D153" s="136">
        <v>13</v>
      </c>
    </row>
    <row r="156" spans="2:22" x14ac:dyDescent="0.3">
      <c r="B156" s="453" t="s">
        <v>401</v>
      </c>
      <c r="C156" s="453"/>
      <c r="D156" s="453"/>
      <c r="E156" s="453"/>
      <c r="F156" s="453"/>
      <c r="G156" s="453"/>
      <c r="H156" s="453"/>
      <c r="I156" s="453"/>
      <c r="J156" s="453"/>
      <c r="K156" s="453"/>
      <c r="L156" s="453"/>
      <c r="M156" s="453"/>
      <c r="N156" s="453"/>
      <c r="O156" s="453"/>
      <c r="P156" s="453"/>
      <c r="Q156" s="65"/>
      <c r="R156" s="65"/>
      <c r="S156" s="65"/>
      <c r="T156" s="65"/>
      <c r="U156" s="65"/>
      <c r="V156" s="65"/>
    </row>
    <row r="159" spans="2:22" ht="26" x14ac:dyDescent="0.3">
      <c r="C159" s="150" t="s">
        <v>400</v>
      </c>
      <c r="D159" s="150" t="s">
        <v>399</v>
      </c>
      <c r="E159" s="150" t="s">
        <v>398</v>
      </c>
      <c r="F159" s="150" t="s">
        <v>397</v>
      </c>
    </row>
    <row r="160" spans="2:22" x14ac:dyDescent="0.3">
      <c r="B160" s="128" t="s">
        <v>109</v>
      </c>
      <c r="C160" s="136">
        <v>3</v>
      </c>
      <c r="D160" s="136">
        <v>8</v>
      </c>
      <c r="E160" s="136">
        <v>0</v>
      </c>
      <c r="F160" s="136">
        <v>0</v>
      </c>
    </row>
    <row r="161" spans="2:22" x14ac:dyDescent="0.3">
      <c r="B161" s="128" t="s">
        <v>110</v>
      </c>
      <c r="C161" s="136">
        <v>1</v>
      </c>
      <c r="D161" s="136">
        <v>1</v>
      </c>
      <c r="E161" s="136">
        <v>0</v>
      </c>
      <c r="F161" s="136">
        <v>0</v>
      </c>
    </row>
    <row r="162" spans="2:22" x14ac:dyDescent="0.3">
      <c r="B162" s="128" t="s">
        <v>243</v>
      </c>
      <c r="C162" s="136">
        <v>4</v>
      </c>
      <c r="D162" s="136">
        <v>9</v>
      </c>
      <c r="E162" s="136">
        <v>0</v>
      </c>
      <c r="F162" s="136">
        <v>0</v>
      </c>
    </row>
    <row r="164" spans="2:22" x14ac:dyDescent="0.3">
      <c r="B164" s="453" t="s">
        <v>396</v>
      </c>
      <c r="C164" s="453"/>
      <c r="D164" s="453"/>
      <c r="E164" s="453"/>
      <c r="F164" s="453"/>
      <c r="G164" s="453"/>
      <c r="H164" s="453"/>
      <c r="I164" s="453"/>
      <c r="J164" s="453"/>
      <c r="K164" s="453"/>
      <c r="L164" s="453"/>
      <c r="M164" s="453"/>
      <c r="N164" s="453"/>
      <c r="O164" s="453"/>
      <c r="P164" s="453"/>
      <c r="Q164" s="65"/>
      <c r="R164" s="65"/>
      <c r="S164" s="65"/>
      <c r="T164" s="65"/>
      <c r="U164" s="65"/>
      <c r="V164" s="65"/>
    </row>
    <row r="166" spans="2:22" x14ac:dyDescent="0.3">
      <c r="B166" s="146" t="s">
        <v>395</v>
      </c>
      <c r="C166" s="150" t="s">
        <v>393</v>
      </c>
      <c r="E166" s="34" t="s">
        <v>394</v>
      </c>
      <c r="F166" s="150" t="s">
        <v>393</v>
      </c>
      <c r="G166" s="178"/>
    </row>
    <row r="167" spans="2:22" x14ac:dyDescent="0.3">
      <c r="B167" s="177" t="s">
        <v>392</v>
      </c>
      <c r="C167" s="136">
        <v>0</v>
      </c>
      <c r="F167" s="175"/>
      <c r="G167" s="141"/>
    </row>
    <row r="168" spans="2:22" x14ac:dyDescent="0.3">
      <c r="B168" s="177" t="s">
        <v>391</v>
      </c>
      <c r="C168" s="136">
        <v>10</v>
      </c>
      <c r="E168" s="128" t="s">
        <v>390</v>
      </c>
      <c r="F168" s="175">
        <v>9</v>
      </c>
      <c r="G168" s="141"/>
    </row>
    <row r="169" spans="2:22" x14ac:dyDescent="0.3">
      <c r="B169" s="177" t="s">
        <v>389</v>
      </c>
      <c r="C169" s="136">
        <v>3</v>
      </c>
      <c r="E169" s="128" t="s">
        <v>388</v>
      </c>
      <c r="F169" s="175">
        <v>1</v>
      </c>
      <c r="G169" s="141"/>
    </row>
    <row r="170" spans="2:22" x14ac:dyDescent="0.3">
      <c r="B170" s="176" t="s">
        <v>243</v>
      </c>
      <c r="C170" s="136">
        <v>13</v>
      </c>
      <c r="E170" s="128" t="s">
        <v>387</v>
      </c>
      <c r="F170" s="175">
        <v>1</v>
      </c>
      <c r="G170" s="141"/>
    </row>
    <row r="171" spans="2:22" x14ac:dyDescent="0.3">
      <c r="B171" s="172"/>
      <c r="C171" s="171"/>
      <c r="E171" s="174" t="s">
        <v>386</v>
      </c>
      <c r="F171" s="173">
        <v>1</v>
      </c>
      <c r="G171" s="141"/>
    </row>
    <row r="172" spans="2:22" x14ac:dyDescent="0.3">
      <c r="B172" s="172"/>
      <c r="C172" s="171"/>
      <c r="E172" s="170"/>
      <c r="F172" s="169"/>
      <c r="G172" s="141"/>
    </row>
    <row r="173" spans="2:22" x14ac:dyDescent="0.3">
      <c r="B173" s="172"/>
      <c r="C173" s="171"/>
      <c r="E173" s="170"/>
      <c r="F173" s="169"/>
      <c r="G173" s="141"/>
    </row>
    <row r="174" spans="2:22" x14ac:dyDescent="0.3">
      <c r="E174" s="170"/>
      <c r="F174" s="169"/>
    </row>
    <row r="177" spans="2:16" x14ac:dyDescent="0.3">
      <c r="B177" s="443" t="s">
        <v>385</v>
      </c>
      <c r="C177" s="443"/>
      <c r="D177" s="443"/>
      <c r="E177" s="443"/>
      <c r="F177" s="443"/>
      <c r="G177" s="443"/>
      <c r="H177" s="443"/>
      <c r="I177" s="443"/>
      <c r="J177" s="443"/>
      <c r="K177" s="443"/>
      <c r="L177" s="443"/>
      <c r="M177" s="443"/>
      <c r="N177" s="443"/>
      <c r="O177" s="443"/>
      <c r="P177" s="443"/>
    </row>
    <row r="178" spans="2:16" x14ac:dyDescent="0.3">
      <c r="B178" s="443"/>
      <c r="C178" s="443"/>
      <c r="D178" s="443"/>
      <c r="E178" s="443"/>
      <c r="F178" s="443"/>
      <c r="G178" s="443"/>
      <c r="H178" s="443"/>
      <c r="I178" s="443"/>
      <c r="J178" s="443"/>
      <c r="K178" s="443"/>
      <c r="L178" s="443"/>
      <c r="M178" s="443"/>
      <c r="N178" s="443"/>
      <c r="O178" s="443"/>
      <c r="P178" s="443"/>
    </row>
    <row r="180" spans="2:16" ht="28" x14ac:dyDescent="0.3">
      <c r="B180" s="98" t="s">
        <v>384</v>
      </c>
      <c r="C180" s="168" t="s">
        <v>383</v>
      </c>
      <c r="D180" s="168" t="s">
        <v>382</v>
      </c>
    </row>
    <row r="181" spans="2:16" x14ac:dyDescent="0.3">
      <c r="B181" s="167" t="s">
        <v>381</v>
      </c>
      <c r="C181" s="131">
        <v>682</v>
      </c>
      <c r="D181" s="131">
        <v>5466</v>
      </c>
    </row>
    <row r="182" spans="2:16" x14ac:dyDescent="0.3">
      <c r="B182" s="167" t="s">
        <v>375</v>
      </c>
      <c r="C182" s="131">
        <v>1681</v>
      </c>
      <c r="D182" s="131">
        <v>13488</v>
      </c>
    </row>
    <row r="183" spans="2:16" x14ac:dyDescent="0.3">
      <c r="B183" s="167" t="s">
        <v>374</v>
      </c>
      <c r="C183" s="131">
        <v>208</v>
      </c>
      <c r="D183" s="131">
        <v>1664</v>
      </c>
    </row>
    <row r="184" spans="2:16" x14ac:dyDescent="0.3">
      <c r="B184" s="167" t="s">
        <v>380</v>
      </c>
      <c r="C184" s="131">
        <v>13</v>
      </c>
      <c r="D184" s="131">
        <v>104</v>
      </c>
    </row>
    <row r="185" spans="2:16" x14ac:dyDescent="0.3">
      <c r="B185" s="167" t="s">
        <v>369</v>
      </c>
      <c r="C185" s="131">
        <v>74</v>
      </c>
      <c r="D185" s="131">
        <v>592</v>
      </c>
    </row>
    <row r="186" spans="2:16" x14ac:dyDescent="0.3">
      <c r="B186" s="167" t="s">
        <v>379</v>
      </c>
      <c r="C186" s="131">
        <v>26</v>
      </c>
      <c r="D186" s="131">
        <v>208</v>
      </c>
    </row>
    <row r="187" spans="2:16" x14ac:dyDescent="0.3">
      <c r="B187" s="167" t="s">
        <v>378</v>
      </c>
      <c r="C187" s="131">
        <v>107</v>
      </c>
      <c r="D187" s="131">
        <v>856</v>
      </c>
    </row>
    <row r="188" spans="2:16" x14ac:dyDescent="0.3">
      <c r="C188" s="166"/>
      <c r="D188" s="166"/>
    </row>
    <row r="190" spans="2:16" x14ac:dyDescent="0.3">
      <c r="B190" s="443" t="s">
        <v>377</v>
      </c>
      <c r="C190" s="443"/>
      <c r="D190" s="443"/>
      <c r="E190" s="443"/>
      <c r="F190" s="443"/>
      <c r="G190" s="443"/>
      <c r="H190" s="443"/>
      <c r="I190" s="443"/>
      <c r="J190" s="443"/>
      <c r="K190" s="443"/>
      <c r="L190" s="443"/>
      <c r="M190" s="443"/>
      <c r="N190" s="443"/>
      <c r="O190" s="443"/>
      <c r="P190" s="443"/>
    </row>
    <row r="191" spans="2:16" x14ac:dyDescent="0.3">
      <c r="B191" s="443"/>
      <c r="C191" s="443"/>
      <c r="D191" s="443"/>
      <c r="E191" s="443"/>
      <c r="F191" s="443"/>
      <c r="G191" s="443"/>
      <c r="H191" s="443"/>
      <c r="I191" s="443"/>
      <c r="J191" s="443"/>
      <c r="K191" s="443"/>
      <c r="L191" s="443"/>
      <c r="M191" s="443"/>
      <c r="N191" s="443"/>
      <c r="O191" s="443"/>
      <c r="P191" s="443"/>
    </row>
    <row r="192" spans="2:16" x14ac:dyDescent="0.3">
      <c r="B192" s="34" t="s">
        <v>376</v>
      </c>
    </row>
    <row r="194" spans="2:5" ht="39" x14ac:dyDescent="0.3">
      <c r="B194" s="165" t="s">
        <v>129</v>
      </c>
      <c r="C194" s="164" t="s">
        <v>375</v>
      </c>
      <c r="D194" s="164" t="s">
        <v>374</v>
      </c>
      <c r="E194" s="164" t="s">
        <v>243</v>
      </c>
    </row>
    <row r="195" spans="2:5" x14ac:dyDescent="0.3">
      <c r="B195" s="163">
        <v>45748</v>
      </c>
      <c r="C195" s="162">
        <v>0</v>
      </c>
      <c r="D195" s="162">
        <v>0</v>
      </c>
      <c r="E195" s="162">
        <v>0</v>
      </c>
    </row>
    <row r="196" spans="2:5" x14ac:dyDescent="0.3">
      <c r="B196" s="163">
        <v>45778</v>
      </c>
      <c r="C196" s="162">
        <v>0</v>
      </c>
      <c r="D196" s="162">
        <v>0</v>
      </c>
      <c r="E196" s="162">
        <v>0</v>
      </c>
    </row>
    <row r="197" spans="2:5" x14ac:dyDescent="0.3">
      <c r="B197" s="163">
        <v>45809</v>
      </c>
      <c r="C197" s="162">
        <v>0</v>
      </c>
      <c r="D197" s="162">
        <v>0</v>
      </c>
      <c r="E197" s="162">
        <v>0</v>
      </c>
    </row>
    <row r="198" spans="2:5" x14ac:dyDescent="0.3">
      <c r="B198" s="163">
        <v>45839</v>
      </c>
      <c r="C198" s="162">
        <v>0</v>
      </c>
      <c r="D198" s="162">
        <v>0</v>
      </c>
      <c r="E198" s="162">
        <v>0</v>
      </c>
    </row>
    <row r="199" spans="2:5" x14ac:dyDescent="0.3">
      <c r="B199" s="163">
        <v>45870</v>
      </c>
      <c r="C199" s="162">
        <v>0</v>
      </c>
      <c r="D199" s="162">
        <v>0</v>
      </c>
      <c r="E199" s="162">
        <v>0</v>
      </c>
    </row>
    <row r="200" spans="2:5" x14ac:dyDescent="0.3">
      <c r="B200" s="163">
        <v>45901</v>
      </c>
      <c r="C200" s="162">
        <v>0</v>
      </c>
      <c r="D200" s="162">
        <v>0</v>
      </c>
      <c r="E200" s="162">
        <v>0</v>
      </c>
    </row>
    <row r="201" spans="2:5" x14ac:dyDescent="0.3">
      <c r="B201" s="163">
        <v>45931</v>
      </c>
      <c r="C201" s="162">
        <v>0</v>
      </c>
      <c r="D201" s="162">
        <v>0</v>
      </c>
      <c r="E201" s="162">
        <v>0</v>
      </c>
    </row>
    <row r="202" spans="2:5" x14ac:dyDescent="0.3">
      <c r="B202" s="163">
        <v>45962</v>
      </c>
      <c r="C202" s="162">
        <v>0</v>
      </c>
      <c r="D202" s="162">
        <v>0</v>
      </c>
      <c r="E202" s="162">
        <v>0</v>
      </c>
    </row>
    <row r="203" spans="2:5" x14ac:dyDescent="0.3">
      <c r="B203" s="163">
        <v>45992</v>
      </c>
      <c r="C203" s="162">
        <v>0</v>
      </c>
      <c r="D203" s="162">
        <v>0</v>
      </c>
      <c r="E203" s="162">
        <v>0</v>
      </c>
    </row>
    <row r="204" spans="2:5" x14ac:dyDescent="0.3">
      <c r="B204" s="163">
        <v>46023</v>
      </c>
      <c r="C204" s="162">
        <v>0</v>
      </c>
      <c r="D204" s="162">
        <v>0</v>
      </c>
      <c r="E204" s="162">
        <v>0</v>
      </c>
    </row>
    <row r="205" spans="2:5" x14ac:dyDescent="0.3">
      <c r="B205" s="163">
        <v>46054</v>
      </c>
      <c r="C205" s="162">
        <v>1</v>
      </c>
      <c r="D205" s="162">
        <v>0</v>
      </c>
      <c r="E205" s="162">
        <v>1</v>
      </c>
    </row>
    <row r="206" spans="2:5" x14ac:dyDescent="0.3">
      <c r="B206" s="163">
        <v>46082</v>
      </c>
      <c r="C206" s="162">
        <v>12</v>
      </c>
      <c r="D206" s="162">
        <v>0</v>
      </c>
      <c r="E206" s="162">
        <v>12</v>
      </c>
    </row>
    <row r="209" spans="2:16" x14ac:dyDescent="0.3">
      <c r="B209" s="443" t="s">
        <v>373</v>
      </c>
      <c r="C209" s="443"/>
      <c r="D209" s="443"/>
      <c r="E209" s="443"/>
      <c r="F209" s="443"/>
      <c r="G209" s="443"/>
      <c r="H209" s="443"/>
      <c r="I209" s="443"/>
      <c r="J209" s="443"/>
      <c r="K209" s="443"/>
      <c r="L209" s="443"/>
      <c r="M209" s="443"/>
      <c r="N209" s="443"/>
      <c r="O209" s="443"/>
      <c r="P209" s="443"/>
    </row>
    <row r="210" spans="2:16" x14ac:dyDescent="0.3">
      <c r="B210" s="443"/>
      <c r="C210" s="443"/>
      <c r="D210" s="443"/>
      <c r="E210" s="443"/>
      <c r="F210" s="443"/>
      <c r="G210" s="443"/>
      <c r="H210" s="443"/>
      <c r="I210" s="443"/>
      <c r="J210" s="443"/>
      <c r="K210" s="443"/>
      <c r="L210" s="443"/>
      <c r="M210" s="443"/>
      <c r="N210" s="443"/>
      <c r="O210" s="443"/>
      <c r="P210" s="443"/>
    </row>
    <row r="213" spans="2:16" ht="14.5" customHeight="1" x14ac:dyDescent="0.3">
      <c r="C213" s="477" t="s">
        <v>114</v>
      </c>
      <c r="D213" s="478"/>
      <c r="E213" s="478"/>
      <c r="F213" s="479"/>
      <c r="G213" s="477" t="s">
        <v>115</v>
      </c>
      <c r="H213" s="478"/>
      <c r="I213" s="478"/>
      <c r="J213" s="478"/>
      <c r="K213" s="479"/>
      <c r="L213" s="161"/>
      <c r="M213" s="161"/>
    </row>
    <row r="214" spans="2:16" x14ac:dyDescent="0.3">
      <c r="C214" s="158" t="s">
        <v>261</v>
      </c>
      <c r="D214" s="158" t="s">
        <v>372</v>
      </c>
      <c r="E214" s="158" t="s">
        <v>266</v>
      </c>
      <c r="F214" s="160" t="s">
        <v>371</v>
      </c>
      <c r="G214" s="159" t="s">
        <v>261</v>
      </c>
      <c r="H214" s="158" t="s">
        <v>370</v>
      </c>
      <c r="I214" s="158" t="s">
        <v>369</v>
      </c>
      <c r="J214" s="158" t="s">
        <v>266</v>
      </c>
      <c r="K214" s="157" t="s">
        <v>368</v>
      </c>
    </row>
    <row r="215" spans="2:16" ht="98" x14ac:dyDescent="0.3">
      <c r="B215" s="156" t="s">
        <v>367</v>
      </c>
      <c r="C215" s="155">
        <v>26</v>
      </c>
      <c r="D215" s="155">
        <v>18</v>
      </c>
      <c r="E215" s="155">
        <v>1</v>
      </c>
      <c r="F215" s="155">
        <f>SUM(C215:E215)</f>
        <v>45</v>
      </c>
      <c r="G215" s="155"/>
      <c r="H215" s="155">
        <v>1</v>
      </c>
      <c r="I215" s="155">
        <v>2</v>
      </c>
      <c r="J215" s="155">
        <v>0</v>
      </c>
      <c r="K215" s="155">
        <f>SUM(G215:J215)</f>
        <v>3</v>
      </c>
    </row>
  </sheetData>
  <sheetProtection selectLockedCells="1"/>
  <mergeCells count="33">
    <mergeCell ref="H55:J55"/>
    <mergeCell ref="B61:P61"/>
    <mergeCell ref="Q85:V86"/>
    <mergeCell ref="B85:P86"/>
    <mergeCell ref="Q44:V45"/>
    <mergeCell ref="B46:P46"/>
    <mergeCell ref="B53:P53"/>
    <mergeCell ref="C55:G55"/>
    <mergeCell ref="B69:P69"/>
    <mergeCell ref="B77:P77"/>
    <mergeCell ref="B29:P29"/>
    <mergeCell ref="B35:P35"/>
    <mergeCell ref="C37:G37"/>
    <mergeCell ref="H37:J37"/>
    <mergeCell ref="B44:P45"/>
    <mergeCell ref="G213:K213"/>
    <mergeCell ref="B127:P128"/>
    <mergeCell ref="B137:P138"/>
    <mergeCell ref="B209:P210"/>
    <mergeCell ref="B148:P148"/>
    <mergeCell ref="B156:P156"/>
    <mergeCell ref="B164:P164"/>
    <mergeCell ref="B177:P178"/>
    <mergeCell ref="B190:P191"/>
    <mergeCell ref="B146:P147"/>
    <mergeCell ref="C213:F213"/>
    <mergeCell ref="B6:P7"/>
    <mergeCell ref="Q6:V7"/>
    <mergeCell ref="B18:P18"/>
    <mergeCell ref="B27:P28"/>
    <mergeCell ref="Q27:V28"/>
    <mergeCell ref="C10:F10"/>
    <mergeCell ref="G10:L10"/>
  </mergeCells>
  <pageMargins left="0.7" right="0.7" top="0.75" bottom="0.75" header="0.3" footer="0.3"/>
  <ignoredErrors>
    <ignoredError sqref="F215 K215" unlockedFormula="1"/>
  </ignoredErrors>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vt:i4>
      </vt:variant>
    </vt:vector>
  </HeadingPairs>
  <TitlesOfParts>
    <vt:vector size="18" baseType="lpstr">
      <vt:lpstr>Contenido</vt:lpstr>
      <vt:lpstr>Interoperabilidad ESRS-GRI</vt:lpstr>
      <vt:lpstr>Tabla de Referencias ESRS-GRI</vt:lpstr>
      <vt:lpstr>Tabla Referencias Ley 11-2018</vt:lpstr>
      <vt:lpstr>Certificaciones</vt:lpstr>
      <vt:lpstr>Objetivos ESG FY26 </vt:lpstr>
      <vt:lpstr>Info. Económica</vt:lpstr>
      <vt:lpstr>SST</vt:lpstr>
      <vt:lpstr>Personal Propio</vt:lpstr>
      <vt:lpstr>Formación y Educación</vt:lpstr>
      <vt:lpstr>Personal Ajeno</vt:lpstr>
      <vt:lpstr>Contaminación</vt:lpstr>
      <vt:lpstr>Residuos</vt:lpstr>
      <vt:lpstr>Consumo</vt:lpstr>
      <vt:lpstr>Emisiones</vt:lpstr>
      <vt:lpstr>Intensidad En.</vt:lpstr>
      <vt:lpstr>Denuncias</vt:lpstr>
      <vt:lpstr>Certificaciones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Astrid Castro Vergara</dc:creator>
  <cp:lastModifiedBy>Astrid Castro Vergara</cp:lastModifiedBy>
  <cp:lastPrinted>2026-05-27T10:45:17Z</cp:lastPrinted>
  <dcterms:created xsi:type="dcterms:W3CDTF">2026-02-03T11:05:36Z</dcterms:created>
  <dcterms:modified xsi:type="dcterms:W3CDTF">2026-05-27T11:22:02Z</dcterms:modified>
</cp:coreProperties>
</file>