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ts007149.sharepoint.com/sites/cgo.facturacion/Documents partages/Billing Spain/"/>
    </mc:Choice>
  </mc:AlternateContent>
  <xr:revisionPtr revIDLastSave="607" documentId="8_{3D53832D-4920-4489-8194-B8EA4F83863B}" xr6:coauthVersionLast="47" xr6:coauthVersionMax="47" xr10:uidLastSave="{F4184045-EB36-416A-8995-2C58BF38759E}"/>
  <workbookProtection workbookAlgorithmName="SHA-512" workbookHashValue="yniW+MXKiOAw4WsQudAphh9UoeIKgtLw3402wkHyBlUKnUjyse059UmGM5+DY9mfWO1of3Az22xQgQa4nLJ7Lw==" workbookSaltValue="rabDgU8jkJnfQf6kOuOVEg==" workbookSpinCount="100000" lockStructure="1"/>
  <bookViews>
    <workbookView xWindow="-120" yWindow="-120" windowWidth="29040" windowHeight="15720" firstSheet="1" activeTab="1" xr2:uid="{39D68989-C2FA-4736-B7F5-F1DF772AEFCD}"/>
  </bookViews>
  <sheets>
    <sheet name="Tabla Maestra" sheetId="2" state="hidden" r:id="rId1"/>
    <sheet name="Indice" sheetId="10" r:id="rId2"/>
    <sheet name="01-Carga General" sheetId="1" r:id="rId3"/>
    <sheet name="02-Camara Frigorifica" sheetId="4" r:id="rId4"/>
    <sheet name="03-Animales Vivos" sheetId="5" r:id="rId5"/>
    <sheet name="04-Mercancias Especiales" sheetId="6" r:id="rId6"/>
    <sheet name="05-Mercancias Vulnerables" sheetId="7" r:id="rId7"/>
    <sheet name="06-Mercancia Peligrosa(Con DGD)" sheetId="8" r:id="rId8"/>
    <sheet name="06-Mercancia Peligrosa(Sin DGD)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" l="1"/>
  <c r="G14" i="2"/>
  <c r="E14" i="2"/>
  <c r="F14" i="2" s="1"/>
  <c r="D14" i="2"/>
  <c r="G12" i="2"/>
  <c r="E12" i="2"/>
  <c r="F12" i="2" s="1"/>
  <c r="D12" i="2"/>
  <c r="H6" i="2"/>
  <c r="G10" i="2"/>
  <c r="F10" i="2"/>
  <c r="H10" i="2" s="1"/>
  <c r="E8" i="2"/>
  <c r="F8" i="2" s="1"/>
  <c r="K8" i="2" s="1"/>
  <c r="D8" i="2"/>
  <c r="E10" i="2"/>
  <c r="D10" i="2"/>
  <c r="G8" i="2"/>
  <c r="G6" i="2"/>
  <c r="E6" i="2"/>
  <c r="F6" i="2" s="1"/>
  <c r="D6" i="2"/>
  <c r="G4" i="2"/>
  <c r="E4" i="2"/>
  <c r="F4" i="2" s="1"/>
  <c r="H4" i="2" s="1"/>
  <c r="J4" i="2" s="1"/>
  <c r="C11" i="4" s="1"/>
  <c r="D4" i="2"/>
  <c r="E2" i="2"/>
  <c r="B2" i="2" s="1"/>
  <c r="D2" i="2"/>
  <c r="G2" i="2"/>
  <c r="K14" i="2" l="1"/>
  <c r="M14" i="2" s="1"/>
  <c r="D11" i="9" s="1"/>
  <c r="H14" i="2"/>
  <c r="J14" i="2" s="1"/>
  <c r="C11" i="9" s="1"/>
  <c r="H12" i="2"/>
  <c r="J12" i="2" s="1"/>
  <c r="C11" i="8" s="1"/>
  <c r="K12" i="2"/>
  <c r="M12" i="2" s="1"/>
  <c r="D11" i="8" s="1"/>
  <c r="J10" i="2"/>
  <c r="C11" i="7" s="1"/>
  <c r="J6" i="2"/>
  <c r="K4" i="2"/>
  <c r="M4" i="2" s="1"/>
  <c r="F2" i="2"/>
  <c r="N4" i="2" l="1"/>
  <c r="E11" i="4" s="1"/>
  <c r="D11" i="4"/>
  <c r="H2" i="2"/>
  <c r="J2" i="2" s="1"/>
  <c r="K2" i="2"/>
  <c r="M2" i="2" s="1"/>
  <c r="N14" i="2"/>
  <c r="E11" i="9" s="1"/>
  <c r="N12" i="2"/>
  <c r="E11" i="8" s="1"/>
  <c r="N10" i="2"/>
  <c r="E11" i="7" s="1"/>
  <c r="M8" i="2"/>
  <c r="D11" i="6" s="1"/>
  <c r="J8" i="2"/>
  <c r="N6" i="2"/>
  <c r="E11" i="5" s="1"/>
  <c r="C11" i="5"/>
  <c r="N8" i="2" l="1"/>
  <c r="C11" i="6"/>
  <c r="N2" i="2"/>
  <c r="D11" i="1"/>
  <c r="C11" i="1"/>
  <c r="E11" i="6" l="1"/>
  <c r="E1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<sst xmlns="http://schemas.openxmlformats.org/spreadsheetml/2006/main" count="224" uniqueCount="67">
  <si>
    <t>Almacenaje</t>
  </si>
  <si>
    <t>Franquicia</t>
  </si>
  <si>
    <t>Import</t>
  </si>
  <si>
    <t>Import/Export</t>
  </si>
  <si>
    <t>AWB</t>
  </si>
  <si>
    <t>Chargeable Weight</t>
  </si>
  <si>
    <t>Amount</t>
  </si>
  <si>
    <t>General Cargo Storage</t>
  </si>
  <si>
    <t>Hasta 7 dias</t>
  </si>
  <si>
    <t>Mas 7 Dias</t>
  </si>
  <si>
    <t xml:space="preserve"> Pueden consultar en nuestra página web todas las fechas de llegada y salida de sus mercancías (AWB Tracking).</t>
  </si>
  <si>
    <t>WFS Tracking</t>
  </si>
  <si>
    <t>1º Tramo</t>
  </si>
  <si>
    <t>2º Tramo</t>
  </si>
  <si>
    <t>Total Días</t>
  </si>
  <si>
    <t xml:space="preserve">Cool Storage Room </t>
  </si>
  <si>
    <t>Total 1º Tramo</t>
  </si>
  <si>
    <t>CW Fracciones</t>
  </si>
  <si>
    <t>Total 2º Tramo</t>
  </si>
  <si>
    <t>Total</t>
  </si>
  <si>
    <t>Till day 7</t>
  </si>
  <si>
    <t>Exceeding 7 days</t>
  </si>
  <si>
    <t xml:space="preserve">   </t>
  </si>
  <si>
    <t>Minimo</t>
  </si>
  <si>
    <t>Hasta 5 dias</t>
  </si>
  <si>
    <t>Mas 5 Dias</t>
  </si>
  <si>
    <r>
      <rPr>
        <b/>
        <sz val="11"/>
        <color theme="1"/>
        <rFont val="Aptos Narrow"/>
        <family val="2"/>
        <scheme val="minor"/>
      </rPr>
      <t xml:space="preserve">Importación y Exportación: </t>
    </r>
    <r>
      <rPr>
        <sz val="11"/>
        <color theme="1"/>
        <rFont val="Aptos Narrow"/>
        <family val="2"/>
        <scheme val="minor"/>
      </rPr>
      <t xml:space="preserve">
Franquicia de 48 horas desde la fecha de NOA (IMP) / FOH (EXP). Para la mercancía con fecha de NOA (IMP) / FOH (EXP) en viernes y salida en lunes, 72 horas de franquicia. Si la mercancía 
no es retirada durante este marco de tiempo, se facturará desde el NOA (IMP) / FOH (EXP), incluido. Para mercancía parcial, se tendrá en cuenta su correspondiente fecha de NOA (IMP) / FOH (EXP)</t>
    </r>
  </si>
  <si>
    <t>Time</t>
  </si>
  <si>
    <t>Entrada</t>
  </si>
  <si>
    <t>Salida</t>
  </si>
  <si>
    <t>Nota: La tarificación presentada se proporciona a título meramente referencial y carece de valor contractual (o fuerza vinculante)</t>
  </si>
  <si>
    <t>Fecha Inicial</t>
  </si>
  <si>
    <t>Fecha Fin</t>
  </si>
  <si>
    <t>Export</t>
  </si>
  <si>
    <t>Date</t>
  </si>
  <si>
    <t>Delivery/Departed Day</t>
  </si>
  <si>
    <t>111-11223344</t>
  </si>
  <si>
    <r>
      <rPr>
        <b/>
        <sz val="11"/>
        <color theme="1"/>
        <rFont val="Aptos Narrow"/>
        <family val="2"/>
        <scheme val="minor"/>
      </rPr>
      <t xml:space="preserve">Importación y Exportación: 
</t>
    </r>
    <r>
      <rPr>
        <sz val="11"/>
        <color theme="1"/>
        <rFont val="Aptos Narrow"/>
        <family val="2"/>
        <scheme val="minor"/>
      </rPr>
      <t>Franquicia de 36 horas desde la fecha de NOA (IMP) / FOH (EXP). Si la mercancía no es retirada durante este marco de tiempo, se facturará desde el NOA (IMP) / FOH (EXP), incluido. Para 
mercancía parcial, se tendrá en cuenta su correspondiente fecha de NOA (IMP) / FOH (EXP) y por part-shipments</t>
    </r>
  </si>
  <si>
    <t>Till day 5</t>
  </si>
  <si>
    <t>Exceeding 5 days</t>
  </si>
  <si>
    <t xml:space="preserve">Avi Storage Room </t>
  </si>
  <si>
    <t>Storage</t>
  </si>
  <si>
    <t>Animals Storage</t>
  </si>
  <si>
    <t>Cool Room Storage</t>
  </si>
  <si>
    <r>
      <t xml:space="preserve">Importación y Exportación: 
</t>
    </r>
    <r>
      <rPr>
        <sz val="11"/>
        <color theme="1"/>
        <rFont val="Aptos Narrow"/>
        <family val="2"/>
        <scheme val="minor"/>
      </rPr>
      <t xml:space="preserve">Franquicia de 12 horas desde la fecha de NOA (IMP) / FOH (EXP). Si los amimales no son retirados durante este marco de tiempo, se facturará desde el NOA (IMP) / FOH (EXP), incluido. </t>
    </r>
  </si>
  <si>
    <t>NOA/FOH</t>
  </si>
  <si>
    <r>
      <t xml:space="preserve">Importación y Exportación: 
</t>
    </r>
    <r>
      <rPr>
        <sz val="11"/>
        <color theme="1"/>
        <rFont val="Aptos Narrow"/>
        <family val="2"/>
        <scheme val="minor"/>
      </rPr>
      <t xml:space="preserve">Almacenaje de mercancía valiosa, incluyendo almacenaje de armas, explosivos y almacenamiento especial de materia reglamentada en cumplimiento con el procedimiento PS-04. 
</t>
    </r>
  </si>
  <si>
    <t>Special Storage</t>
  </si>
  <si>
    <t>Dia/AWB</t>
  </si>
  <si>
    <t>Kilos</t>
  </si>
  <si>
    <t>Special Storage Room</t>
  </si>
  <si>
    <t>Vulnerables Storage</t>
  </si>
  <si>
    <r>
      <t xml:space="preserve">Importación y Exportación: 
</t>
    </r>
    <r>
      <rPr>
        <sz val="11"/>
        <color theme="1"/>
        <rFont val="Aptos Narrow"/>
        <family val="2"/>
        <scheme val="minor"/>
      </rPr>
      <t xml:space="preserve">Almacenaje de mercancía vulnerable
</t>
    </r>
  </si>
  <si>
    <t>VUN Storage Room</t>
  </si>
  <si>
    <t>DGR Storage (With DGD)</t>
  </si>
  <si>
    <r>
      <rPr>
        <b/>
        <sz val="11"/>
        <color theme="1"/>
        <rFont val="Aptos Narrow"/>
        <family val="2"/>
        <scheme val="minor"/>
      </rPr>
      <t xml:space="preserve">Importación y Exportación: 
</t>
    </r>
    <r>
      <rPr>
        <sz val="11"/>
        <color theme="1"/>
        <rFont val="Aptos Narrow"/>
        <family val="2"/>
        <scheme val="minor"/>
      </rPr>
      <t>Importación y Exportación: Franquicia de 48 horas desde la fecha de NOA (IMP) / FOH (EXP). Si la mercancía no es retirada durante este marco de tiempo, se facturará desde el NOA (IMP) / FOH (EXP), incluido. Para mercancía parcial, se tendrá en cuenta su correspondiente fecha de notificación de NOA (IMP) / FOH (EXP) y por part-shipments.</t>
    </r>
  </si>
  <si>
    <t>Dangerous Good Storage</t>
  </si>
  <si>
    <t>DGR Storage (Without DGD)</t>
  </si>
  <si>
    <t>01-Carga General</t>
  </si>
  <si>
    <t>Click Aquí</t>
  </si>
  <si>
    <t>02-Camara Frigorifica</t>
  </si>
  <si>
    <t>03-Animales Vivos</t>
  </si>
  <si>
    <t>04-Mercancias Especiales</t>
  </si>
  <si>
    <t>05-Mercanicas Vulnerables</t>
  </si>
  <si>
    <t>06-Mercancias peligrosas (Con DGD)</t>
  </si>
  <si>
    <t>06-Mercancias peligrosas (Sin DGD)</t>
  </si>
  <si>
    <t>Tarifa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</si>
</sst>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_-* #,##0.00\ [$€-C0A]_-;\-* #,##0.00\ [$€-C0A]_-;_-* &quot;-&quot;??\ [$€-C0A]_-;_-@_-"/>
    <numFmt numFmtId="166" formatCode="h:mm;@"/>
    <numFmt numFmtId="167" formatCode="dd\-mmm\-yy\ h:mm;@"/>
    <numFmt numFmtId="168" formatCode="[$-C0A]d\-mmm\-yy;@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22"/>
      <color theme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/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/>
    <xf numFmtId="165" fontId="0" fillId="2" borderId="1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14" fontId="0" fillId="4" borderId="1" xfId="0" applyNumberForma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right"/>
      <protection locked="0"/>
    </xf>
    <xf numFmtId="166" fontId="0" fillId="4" borderId="1" xfId="0" applyNumberFormat="1" applyFill="1" applyBorder="1" applyProtection="1">
      <protection locked="0"/>
    </xf>
    <xf numFmtId="0" fontId="1" fillId="2" borderId="0" xfId="0" applyFont="1" applyFill="1"/>
    <xf numFmtId="0" fontId="0" fillId="5" borderId="0" xfId="0" applyFill="1"/>
    <xf numFmtId="14" fontId="0" fillId="5" borderId="0" xfId="0" applyNumberFormat="1" applyFill="1"/>
    <xf numFmtId="20" fontId="0" fillId="5" borderId="0" xfId="0" applyNumberFormat="1" applyFill="1"/>
    <xf numFmtId="0" fontId="1" fillId="2" borderId="1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165" fontId="0" fillId="6" borderId="0" xfId="0" applyNumberFormat="1" applyFill="1" applyAlignment="1">
      <alignment horizontal="center"/>
    </xf>
    <xf numFmtId="165" fontId="0" fillId="6" borderId="0" xfId="0" applyNumberForma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/>
    <xf numFmtId="0" fontId="1" fillId="4" borderId="0" xfId="0" applyFont="1" applyFill="1"/>
    <xf numFmtId="168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2" borderId="1" xfId="1" applyFill="1" applyBorder="1"/>
    <xf numFmtId="0" fontId="1" fillId="2" borderId="1" xfId="0" applyFont="1" applyFill="1" applyBorder="1"/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3" fillId="2" borderId="2" xfId="1" applyFont="1" applyFill="1" applyBorder="1" applyAlignment="1">
      <alignment horizontal="center" vertical="top" wrapText="1"/>
    </xf>
    <xf numFmtId="0" fontId="3" fillId="2" borderId="3" xfId="1" applyFont="1" applyFill="1" applyBorder="1" applyAlignment="1">
      <alignment horizontal="center" vertical="top" wrapText="1"/>
    </xf>
    <xf numFmtId="0" fontId="3" fillId="2" borderId="4" xfId="1" applyFont="1" applyFill="1" applyBorder="1" applyAlignment="1">
      <alignment horizontal="center" vertical="top" wrapText="1"/>
    </xf>
    <xf numFmtId="0" fontId="3" fillId="2" borderId="5" xfId="1" applyFont="1" applyFill="1" applyBorder="1" applyAlignment="1">
      <alignment horizontal="center" vertical="top" wrapText="1"/>
    </xf>
    <xf numFmtId="0" fontId="3" fillId="2" borderId="0" xfId="1" applyFont="1" applyFill="1" applyBorder="1" applyAlignment="1">
      <alignment horizontal="center" vertical="top" wrapText="1"/>
    </xf>
    <xf numFmtId="0" fontId="3" fillId="2" borderId="6" xfId="1" applyFont="1" applyFill="1" applyBorder="1" applyAlignment="1">
      <alignment horizontal="center" vertical="top" wrapText="1"/>
    </xf>
    <xf numFmtId="0" fontId="3" fillId="2" borderId="7" xfId="1" applyFont="1" applyFill="1" applyBorder="1" applyAlignment="1">
      <alignment horizontal="center" vertical="top" wrapText="1"/>
    </xf>
    <xf numFmtId="0" fontId="3" fillId="2" borderId="8" xfId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/>
    </xf>
    <xf numFmtId="0" fontId="0" fillId="2" borderId="12" xfId="0" applyFill="1" applyBorder="1" applyAlignment="1">
      <alignment horizontal="left" vertical="top"/>
    </xf>
    <xf numFmtId="0" fontId="1" fillId="2" borderId="10" xfId="0" applyFont="1" applyFill="1" applyBorder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eetMetadata" Target="metadata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microsoft.com/office/2017/06/relationships/rdRichValueStructure" Target="richData/rdrichvaluestructure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17/06/relationships/rdRichValue" Target="richData/rdrichvalue.xml"/><Relationship Id="rId10" Type="http://schemas.openxmlformats.org/officeDocument/2006/relationships/theme" Target="theme/theme1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fs.aero/tracking-pag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wfs.aero/tracking-pa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wfs.aero/tracking-pa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wfs.aero/tracking-pa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wfs.aero/tracking-pa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wfs.aero/tracking-pag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wfs.aero/tracking-pa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190BE-2E4D-4E0F-B0BD-9738C458053B}">
  <dimension ref="A1:S14"/>
  <sheetViews>
    <sheetView workbookViewId="0">
      <selection activeCell="H8" sqref="H8"/>
    </sheetView>
  </sheetViews>
  <sheetFormatPr baseColWidth="10" defaultColWidth="11.42578125" defaultRowHeight="15" x14ac:dyDescent="0.25"/>
  <cols>
    <col min="1" max="1" width="32.28515625" customWidth="1"/>
    <col min="4" max="4" width="13.7109375" bestFit="1" customWidth="1"/>
    <col min="5" max="5" width="14.5703125" bestFit="1" customWidth="1"/>
    <col min="7" max="7" width="14" bestFit="1" customWidth="1"/>
    <col min="9" max="9" width="12.85546875" bestFit="1" customWidth="1"/>
    <col min="10" max="10" width="13.85546875" bestFit="1" customWidth="1"/>
    <col min="11" max="11" width="12.85546875" customWidth="1"/>
    <col min="12" max="12" width="11.5703125" bestFit="1" customWidth="1"/>
    <col min="13" max="13" width="13.85546875" bestFit="1" customWidth="1"/>
    <col min="16" max="16" width="11.7109375" bestFit="1" customWidth="1"/>
  </cols>
  <sheetData>
    <row r="1" spans="1:19" x14ac:dyDescent="0.25">
      <c r="A1" s="27" t="s">
        <v>0</v>
      </c>
      <c r="B1" s="28" t="s">
        <v>1</v>
      </c>
      <c r="C1" s="28" t="s">
        <v>23</v>
      </c>
      <c r="D1" s="28" t="s">
        <v>28</v>
      </c>
      <c r="E1" s="28" t="s">
        <v>29</v>
      </c>
      <c r="F1" s="28" t="s">
        <v>14</v>
      </c>
      <c r="G1" s="28" t="s">
        <v>17</v>
      </c>
      <c r="H1" s="28" t="s">
        <v>12</v>
      </c>
      <c r="I1" s="28" t="s">
        <v>8</v>
      </c>
      <c r="J1" s="29" t="s">
        <v>16</v>
      </c>
      <c r="K1" s="28" t="s">
        <v>13</v>
      </c>
      <c r="L1" s="28" t="s">
        <v>9</v>
      </c>
      <c r="M1" s="29" t="s">
        <v>18</v>
      </c>
      <c r="N1" s="8" t="s">
        <v>19</v>
      </c>
      <c r="P1" s="18" t="s">
        <v>2</v>
      </c>
      <c r="Q1" s="18" t="s">
        <v>31</v>
      </c>
      <c r="R1" s="19">
        <v>45658</v>
      </c>
      <c r="S1" s="20">
        <v>0</v>
      </c>
    </row>
    <row r="2" spans="1:19" x14ac:dyDescent="0.25">
      <c r="A2" t="s">
        <v>7</v>
      </c>
      <c r="B2" s="1">
        <f>IF(WEEKDAY(E2,2)=1,72,48)</f>
        <v>48</v>
      </c>
      <c r="C2" s="11">
        <v>51.05</v>
      </c>
      <c r="D2" s="13">
        <f>'01-Carga General'!C4+'01-Carga General'!D4</f>
        <v>46023</v>
      </c>
      <c r="E2" s="13">
        <f>'01-Carga General'!C5+'01-Carga General'!D5</f>
        <v>46023.999305555553</v>
      </c>
      <c r="F2" s="1">
        <f>IF(ROUNDUP(E2-D2,0)-(B2/24)&lt;=0,0,ROUNDUP(E2-D2,0))</f>
        <v>0</v>
      </c>
      <c r="G2" s="1">
        <f>ROUNDUP('01-Carga General'!C8/100,0)</f>
        <v>1</v>
      </c>
      <c r="H2" s="1">
        <f>IF(F2&lt;=0,0,IF(ROUNDUP(E2-D2,0)&gt;=7,7,ROUNDUP(E2-D2,0)))</f>
        <v>0</v>
      </c>
      <c r="I2" s="12">
        <v>12.05</v>
      </c>
      <c r="J2" s="6">
        <f>G2*H2*I2</f>
        <v>0</v>
      </c>
      <c r="K2" s="1">
        <f>IF(F2&lt;=0,0,IF(ROUNDUP(E2-D2,0)&gt;7,ROUNDUP(E2-D2,0)-7,0))</f>
        <v>0</v>
      </c>
      <c r="L2" s="12">
        <v>28.17</v>
      </c>
      <c r="M2" s="7">
        <f>G2*K2*L2</f>
        <v>0</v>
      </c>
      <c r="N2" s="9">
        <f>IF(F2=0,0,IF(J2+M2&lt;=C2,C2,J2+M2))</f>
        <v>0</v>
      </c>
      <c r="P2" s="18" t="s">
        <v>33</v>
      </c>
      <c r="Q2" s="18" t="s">
        <v>32</v>
      </c>
      <c r="R2" s="19">
        <v>46387</v>
      </c>
      <c r="S2" s="20">
        <v>0.99930555555555556</v>
      </c>
    </row>
    <row r="3" spans="1:19" x14ac:dyDescent="0.25">
      <c r="A3" s="27" t="s">
        <v>0</v>
      </c>
      <c r="B3" s="28" t="s">
        <v>1</v>
      </c>
      <c r="C3" s="28" t="s">
        <v>23</v>
      </c>
      <c r="D3" s="28" t="s">
        <v>28</v>
      </c>
      <c r="E3" s="28" t="s">
        <v>29</v>
      </c>
      <c r="F3" s="28" t="s">
        <v>14</v>
      </c>
      <c r="G3" s="28" t="s">
        <v>17</v>
      </c>
      <c r="H3" s="28" t="s">
        <v>12</v>
      </c>
      <c r="I3" s="28" t="s">
        <v>24</v>
      </c>
      <c r="J3" s="30"/>
      <c r="K3" s="28"/>
      <c r="L3" s="28" t="s">
        <v>25</v>
      </c>
      <c r="M3" s="31"/>
      <c r="N3" s="9"/>
    </row>
    <row r="4" spans="1:19" x14ac:dyDescent="0.25">
      <c r="A4" t="s">
        <v>15</v>
      </c>
      <c r="B4" s="1">
        <v>36</v>
      </c>
      <c r="C4" s="11">
        <v>53.96</v>
      </c>
      <c r="D4" s="13">
        <f>'02-Camara Frigorifica'!C4+'02-Camara Frigorifica'!D4</f>
        <v>46023</v>
      </c>
      <c r="E4" s="13">
        <f>'02-Camara Frigorifica'!C5+'02-Camara Frigorifica'!D5</f>
        <v>46023.999305555553</v>
      </c>
      <c r="F4" s="1">
        <f>IF(ROUNDUP(((E4-D4)*24),0)-B4&lt;=0,0,ROUNDUP(E4-D4,0))</f>
        <v>0</v>
      </c>
      <c r="G4" s="1">
        <f>ROUNDUP('02-Camara Frigorifica'!C8/100,0)</f>
        <v>1</v>
      </c>
      <c r="H4" s="1">
        <f>IF(F4&lt;=0,0,IF(ROUNDUP(E4-D4,0)&gt;=5,5,ROUNDUP(E4-D4,0)))</f>
        <v>0</v>
      </c>
      <c r="I4" s="12">
        <v>24.89</v>
      </c>
      <c r="J4" s="6">
        <f>G4*H4*I4</f>
        <v>0</v>
      </c>
      <c r="K4" s="1">
        <f>IF(F4&lt;=0,0,IF(ROUNDUP(E4-D4,0)&gt;5,ROUNDUP(E4-D4,0)-5,0))</f>
        <v>0</v>
      </c>
      <c r="L4" s="12">
        <v>35.299999999999997</v>
      </c>
      <c r="M4" s="7">
        <f>G4*K4*L4</f>
        <v>0</v>
      </c>
      <c r="N4" s="9">
        <f>IF(F4=0,0,IF(J4+M4&lt;=C4,C4,J4+M4))</f>
        <v>0</v>
      </c>
    </row>
    <row r="5" spans="1:19" x14ac:dyDescent="0.25">
      <c r="A5" s="27" t="s">
        <v>0</v>
      </c>
      <c r="B5" s="28" t="s">
        <v>1</v>
      </c>
      <c r="C5" s="28" t="s">
        <v>23</v>
      </c>
      <c r="D5" s="28" t="s">
        <v>28</v>
      </c>
      <c r="E5" s="28" t="s">
        <v>29</v>
      </c>
      <c r="F5" s="28" t="s">
        <v>14</v>
      </c>
      <c r="G5" s="28" t="s">
        <v>17</v>
      </c>
      <c r="H5" s="28" t="s">
        <v>12</v>
      </c>
      <c r="I5" s="28" t="s">
        <v>24</v>
      </c>
      <c r="J5" s="30"/>
      <c r="K5" s="27"/>
      <c r="L5" s="27"/>
      <c r="M5" s="31"/>
      <c r="N5" s="32"/>
    </row>
    <row r="6" spans="1:19" x14ac:dyDescent="0.25">
      <c r="A6" t="s">
        <v>40</v>
      </c>
      <c r="B6" s="1">
        <v>12</v>
      </c>
      <c r="C6" s="11">
        <v>51.05</v>
      </c>
      <c r="D6" s="13">
        <f>'03-Animales Vivos'!C4+'03-Animales Vivos'!D4</f>
        <v>46023</v>
      </c>
      <c r="E6" s="13">
        <f>'03-Animales Vivos'!C5+'03-Animales Vivos'!D5</f>
        <v>46023</v>
      </c>
      <c r="F6" s="1">
        <f>IF(ROUNDUP(((E6-D6)*24),0)-B6&lt;=0,0,ROUNDUP(E6-D6,0))</f>
        <v>0</v>
      </c>
      <c r="G6" s="1">
        <f>ROUNDUP('03-Animales Vivos'!C8/100,0)</f>
        <v>1</v>
      </c>
      <c r="H6" s="1">
        <f>F6</f>
        <v>0</v>
      </c>
      <c r="I6" s="12">
        <v>26.27</v>
      </c>
      <c r="J6" s="6">
        <f>G6*H6*I6</f>
        <v>0</v>
      </c>
      <c r="K6" s="24"/>
      <c r="L6" s="25"/>
      <c r="M6" s="26"/>
      <c r="N6" s="9">
        <f>IF(F6=0,0,IF(J6+M6&lt;=C6,C6,J6+M6))</f>
        <v>0</v>
      </c>
    </row>
    <row r="7" spans="1:19" x14ac:dyDescent="0.25">
      <c r="A7" s="27" t="s">
        <v>0</v>
      </c>
      <c r="B7" s="28" t="s">
        <v>1</v>
      </c>
      <c r="C7" s="34" t="s">
        <v>48</v>
      </c>
      <c r="D7" s="28" t="s">
        <v>28</v>
      </c>
      <c r="E7" s="28" t="s">
        <v>29</v>
      </c>
      <c r="F7" s="28" t="s">
        <v>14</v>
      </c>
      <c r="G7" s="28" t="s">
        <v>49</v>
      </c>
      <c r="H7" s="1"/>
      <c r="I7" s="28" t="s">
        <v>24</v>
      </c>
      <c r="J7" s="30"/>
      <c r="K7" s="28"/>
      <c r="L7" s="28" t="s">
        <v>25</v>
      </c>
      <c r="M7" s="31"/>
      <c r="N7" s="9"/>
    </row>
    <row r="8" spans="1:19" x14ac:dyDescent="0.25">
      <c r="A8" t="s">
        <v>50</v>
      </c>
      <c r="B8" s="1">
        <v>0</v>
      </c>
      <c r="C8" s="11">
        <v>72.19</v>
      </c>
      <c r="D8" s="33">
        <f>'04-Mercancias Especiales'!C4</f>
        <v>46023</v>
      </c>
      <c r="E8" s="33">
        <f>'04-Mercancias Especiales'!C5</f>
        <v>46023</v>
      </c>
      <c r="F8" s="1">
        <f>IF(ROUNDUP(((E8-D8)+1),0)-B8&lt;=0,0,ROUNDUP((E8-D8)+1,0))</f>
        <v>1</v>
      </c>
      <c r="G8" s="1">
        <f>'04-Mercancias Especiales'!C8</f>
        <v>1</v>
      </c>
      <c r="H8" s="1">
        <f>IF(F8&lt;=0,0,IF(ROUNDUP((E8-D8)+1,0)&gt;=5,5,ROUNDUP((E8-D8)+1,0)))</f>
        <v>1</v>
      </c>
      <c r="I8" s="12">
        <v>1.06</v>
      </c>
      <c r="J8" s="6">
        <f>IF(G8*H8*I8&lt;C8*H8,C8*H8,G8*H8*I8)</f>
        <v>72.19</v>
      </c>
      <c r="K8" s="1">
        <f>IF(F8&lt;=0,0,IF(ROUNDUP((E8-D8)+1,0)&gt;5,ROUNDUP((E8-D8)+1,0)-5,0))</f>
        <v>0</v>
      </c>
      <c r="L8" s="12">
        <v>1.63</v>
      </c>
      <c r="M8" s="7">
        <f>IF(G8*K8*L8&lt;C8*K8,C8*K8,G8*K8*L8)</f>
        <v>0</v>
      </c>
      <c r="N8" s="9">
        <f>IF(F8=0,0,IF(J8+M8&lt;=C8,C8,J8+M8))</f>
        <v>72.19</v>
      </c>
    </row>
    <row r="9" spans="1:19" x14ac:dyDescent="0.25">
      <c r="A9" s="27" t="s">
        <v>0</v>
      </c>
      <c r="B9" s="28" t="s">
        <v>1</v>
      </c>
      <c r="C9" s="34" t="s">
        <v>48</v>
      </c>
      <c r="D9" s="28" t="s">
        <v>28</v>
      </c>
      <c r="E9" s="28" t="s">
        <v>29</v>
      </c>
      <c r="F9" s="28" t="s">
        <v>14</v>
      </c>
      <c r="G9" s="28" t="s">
        <v>49</v>
      </c>
      <c r="H9" s="1"/>
      <c r="I9" s="28"/>
      <c r="J9" s="30"/>
      <c r="K9" s="28"/>
      <c r="L9" s="28"/>
      <c r="M9" s="31"/>
      <c r="N9" s="9"/>
    </row>
    <row r="10" spans="1:19" x14ac:dyDescent="0.25">
      <c r="A10" t="s">
        <v>53</v>
      </c>
      <c r="B10" s="1">
        <v>0</v>
      </c>
      <c r="C10" s="11">
        <v>80.209999999999994</v>
      </c>
      <c r="D10" s="33">
        <f>'05-Mercancias Vulnerables'!C4</f>
        <v>46023</v>
      </c>
      <c r="E10" s="33">
        <f>'05-Mercancias Vulnerables'!C5</f>
        <v>46023</v>
      </c>
      <c r="F10" s="1">
        <f>IF(ROUNDUP(((E10-D10)+1),0)-B10&lt;=0,0,ROUNDUP((E10-D10)+1,0))</f>
        <v>1</v>
      </c>
      <c r="G10" s="1">
        <f>'05-Mercancias Vulnerables'!C8</f>
        <v>1</v>
      </c>
      <c r="H10" s="1">
        <f>F10</f>
        <v>1</v>
      </c>
      <c r="I10" s="12">
        <v>0.17</v>
      </c>
      <c r="J10" s="6">
        <f>IF(G10*H10*I10&lt;C10*H10,C10*H10,G10*H10*I10)</f>
        <v>80.209999999999994</v>
      </c>
      <c r="K10" s="24"/>
      <c r="L10" s="25"/>
      <c r="M10" s="26"/>
      <c r="N10" s="9">
        <f>IF(F10=0,0,IF(J10+M10&lt;=C10,C10,J10+M10))</f>
        <v>80.209999999999994</v>
      </c>
    </row>
    <row r="11" spans="1:19" x14ac:dyDescent="0.25">
      <c r="A11" s="27" t="s">
        <v>0</v>
      </c>
      <c r="B11" s="28" t="s">
        <v>1</v>
      </c>
      <c r="C11" s="28" t="s">
        <v>23</v>
      </c>
      <c r="D11" s="28" t="s">
        <v>28</v>
      </c>
      <c r="E11" s="28" t="s">
        <v>29</v>
      </c>
      <c r="F11" s="28" t="s">
        <v>14</v>
      </c>
      <c r="G11" s="28" t="s">
        <v>17</v>
      </c>
      <c r="H11" s="28" t="s">
        <v>12</v>
      </c>
      <c r="I11" s="28" t="s">
        <v>24</v>
      </c>
      <c r="J11" s="29" t="s">
        <v>16</v>
      </c>
      <c r="K11" s="28" t="s">
        <v>13</v>
      </c>
      <c r="L11" s="28" t="s">
        <v>25</v>
      </c>
      <c r="M11" s="29" t="s">
        <v>18</v>
      </c>
      <c r="N11" s="9"/>
    </row>
    <row r="12" spans="1:19" x14ac:dyDescent="0.25">
      <c r="A12" t="s">
        <v>54</v>
      </c>
      <c r="B12" s="1">
        <v>48</v>
      </c>
      <c r="C12" s="11">
        <v>86.53</v>
      </c>
      <c r="D12" s="13">
        <f>'06-Mercancia Peligrosa(Con DGD)'!C4+'06-Mercancia Peligrosa(Con DGD)'!D4</f>
        <v>46023</v>
      </c>
      <c r="E12" s="13">
        <f>'06-Mercancia Peligrosa(Con DGD)'!C5+'06-Mercancia Peligrosa(Con DGD)'!D5</f>
        <v>46023.999305555553</v>
      </c>
      <c r="F12" s="1">
        <f>IF(ROUNDUP(((E12-D12)*24),0)-B12&lt;=0,0,ROUNDUP(E12-D12,0))</f>
        <v>0</v>
      </c>
      <c r="G12" s="1">
        <f>ROUNDUP('06-Mercancia Peligrosa(Con DGD)'!C8/100,0)</f>
        <v>1</v>
      </c>
      <c r="H12" s="1">
        <f>IF(F12&lt;=0,0,IF(ROUNDUP(E12-D12,0)&gt;=5,5,ROUNDUP(E12-D12,0)))</f>
        <v>0</v>
      </c>
      <c r="I12" s="12">
        <v>18.78</v>
      </c>
      <c r="J12" s="6">
        <f>G12*H12*I12</f>
        <v>0</v>
      </c>
      <c r="K12" s="1">
        <f>IF(F12&lt;=0,0,IF(ROUNDUP(E12-D12,0)&gt;5,ROUNDUP(E12-D12,0)-5,0))</f>
        <v>0</v>
      </c>
      <c r="L12" s="12">
        <v>33.57</v>
      </c>
      <c r="M12" s="7">
        <f>G12*K12*L12</f>
        <v>0</v>
      </c>
      <c r="N12" s="9">
        <f>IF(F12=0,0,IF(J12+M12&lt;=C12,C12,J12+M12))</f>
        <v>0</v>
      </c>
    </row>
    <row r="13" spans="1:19" x14ac:dyDescent="0.25">
      <c r="A13" s="27" t="s">
        <v>0</v>
      </c>
      <c r="B13" s="28" t="s">
        <v>1</v>
      </c>
      <c r="C13" s="28" t="s">
        <v>23</v>
      </c>
      <c r="D13" s="28" t="s">
        <v>28</v>
      </c>
      <c r="E13" s="28" t="s">
        <v>29</v>
      </c>
      <c r="F13" s="28" t="s">
        <v>14</v>
      </c>
      <c r="G13" s="28" t="s">
        <v>17</v>
      </c>
      <c r="H13" s="28" t="s">
        <v>12</v>
      </c>
      <c r="I13" s="28" t="s">
        <v>24</v>
      </c>
      <c r="J13" s="29" t="s">
        <v>16</v>
      </c>
      <c r="K13" s="28" t="s">
        <v>13</v>
      </c>
      <c r="L13" s="28" t="s">
        <v>25</v>
      </c>
      <c r="M13" s="29" t="s">
        <v>18</v>
      </c>
      <c r="N13" s="9"/>
    </row>
    <row r="14" spans="1:19" x14ac:dyDescent="0.25">
      <c r="A14" t="s">
        <v>57</v>
      </c>
      <c r="B14" s="1">
        <v>48</v>
      </c>
      <c r="C14" s="11">
        <v>86.53</v>
      </c>
      <c r="D14" s="13">
        <f>'06-Mercancia Peligrosa(Sin DGD)'!C4+'06-Mercancia Peligrosa(Sin DGD)'!D4</f>
        <v>46023</v>
      </c>
      <c r="E14" s="13">
        <f>'06-Mercancia Peligrosa(Sin DGD)'!C5+'06-Mercancia Peligrosa(Sin DGD)'!D5</f>
        <v>46023.999305555553</v>
      </c>
      <c r="F14" s="1">
        <f>IF(ROUNDUP(((E14-D14)*24),0)-B14&lt;=0,0,ROUNDUP(E14-D14,0))</f>
        <v>0</v>
      </c>
      <c r="G14" s="1">
        <f>ROUNDUP('06-Mercancia Peligrosa(Sin DGD)'!C8/100,0)</f>
        <v>1</v>
      </c>
      <c r="H14" s="1">
        <f>IF(F14&lt;=0,0,IF(ROUNDUP(E14-D14,0)&gt;=5,5,ROUNDUP(E14-D14,0)))</f>
        <v>0</v>
      </c>
      <c r="I14" s="12">
        <v>13.86</v>
      </c>
      <c r="J14" s="6">
        <f>G14*H14*I14</f>
        <v>0</v>
      </c>
      <c r="K14" s="1">
        <f>IF(F14&lt;=0,0,IF(ROUNDUP(E14-D14,0)&gt;5,ROUNDUP(E14-D14,0)-5,0))</f>
        <v>0</v>
      </c>
      <c r="L14" s="12">
        <v>28.88</v>
      </c>
      <c r="M14" s="7">
        <f>G14*K14*L14</f>
        <v>0</v>
      </c>
      <c r="N14" s="9">
        <f>IF(F14=0,0,IF(J14+M14&lt;=C14,C14,J14+M14))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182FC-6217-49CF-8D98-972739A8307D}">
  <dimension ref="A1:C14"/>
  <sheetViews>
    <sheetView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1.85546875" style="2" customWidth="1"/>
    <col min="2" max="2" width="34.42578125" style="2" customWidth="1"/>
    <col min="3" max="16384" width="11.42578125" style="2"/>
  </cols>
  <sheetData>
    <row r="1" spans="1:3" x14ac:dyDescent="0.25">
      <c r="A1" s="37" t="e" vm="1">
        <v>#VALUE!</v>
      </c>
      <c r="B1" s="37"/>
    </row>
    <row r="2" spans="1:3" ht="72" customHeight="1" x14ac:dyDescent="0.25">
      <c r="A2" s="37"/>
      <c r="B2" s="37"/>
    </row>
    <row r="3" spans="1:3" ht="27" customHeight="1" x14ac:dyDescent="0.25">
      <c r="A3" s="23"/>
      <c r="B3" s="23"/>
    </row>
    <row r="4" spans="1:3" ht="15" customHeight="1" x14ac:dyDescent="0.25">
      <c r="B4" s="36" t="s">
        <v>66</v>
      </c>
    </row>
    <row r="5" spans="1:3" x14ac:dyDescent="0.25">
      <c r="B5" s="4" t="s">
        <v>58</v>
      </c>
      <c r="C5" s="35" t="s">
        <v>59</v>
      </c>
    </row>
    <row r="6" spans="1:3" x14ac:dyDescent="0.25">
      <c r="B6" s="4" t="s">
        <v>60</v>
      </c>
      <c r="C6" s="35" t="s">
        <v>59</v>
      </c>
    </row>
    <row r="7" spans="1:3" x14ac:dyDescent="0.25">
      <c r="B7" s="4" t="s">
        <v>61</v>
      </c>
      <c r="C7" s="35" t="s">
        <v>59</v>
      </c>
    </row>
    <row r="8" spans="1:3" x14ac:dyDescent="0.25">
      <c r="B8" s="4" t="s">
        <v>62</v>
      </c>
      <c r="C8" s="35" t="s">
        <v>59</v>
      </c>
    </row>
    <row r="9" spans="1:3" x14ac:dyDescent="0.25">
      <c r="B9" s="4" t="s">
        <v>63</v>
      </c>
      <c r="C9" s="35" t="s">
        <v>59</v>
      </c>
    </row>
    <row r="10" spans="1:3" x14ac:dyDescent="0.25">
      <c r="B10" s="4" t="s">
        <v>64</v>
      </c>
      <c r="C10" s="35" t="s">
        <v>59</v>
      </c>
    </row>
    <row r="11" spans="1:3" x14ac:dyDescent="0.25">
      <c r="B11" s="4" t="s">
        <v>65</v>
      </c>
      <c r="C11" s="35" t="s">
        <v>59</v>
      </c>
    </row>
    <row r="14" spans="1:3" x14ac:dyDescent="0.25">
      <c r="B14" s="17" t="s">
        <v>30</v>
      </c>
    </row>
  </sheetData>
  <sheetProtection algorithmName="SHA-512" hashValue="gZp9iLR1VnVO6i5j/aR2ncuBJSXxEz7APC046DqQx+1wVAPGyiFwa/2Kh6dGMWAhpk5VYYTlWGYwpevP7UwhKw==" saltValue="tGQFHoeMXwCxiA8G06ZL5g==" spinCount="100000" sheet="1" formatCells="0" formatColumns="0" formatRows="0" insertColumns="0" insertRows="0" insertHyperlinks="0" deleteColumns="0" deleteRows="0" sort="0" autoFilter="0" pivotTables="0"/>
  <mergeCells count="1">
    <mergeCell ref="A1:B2"/>
  </mergeCells>
  <hyperlinks>
    <hyperlink ref="C5" location="'01-Carga General'!A1" display="Click Aquí" xr:uid="{A314CC02-BF8F-4E1C-9595-15EBB68A4317}"/>
    <hyperlink ref="C6" location="'02-Camara Frigorifica'!A1" display="Click Aquí" xr:uid="{235F0B78-5C48-4F98-AC74-E4EA2E9008DE}"/>
    <hyperlink ref="C7" location="'03-Animales Vivos'!A1" display="Click Aquí" xr:uid="{F99221ED-1945-4B39-8746-CC8A48FB9484}"/>
    <hyperlink ref="C8" location="'04-Mercancias Especiales'!A1" display="Click Aquí" xr:uid="{4D2C614B-E781-4DD6-9609-0658B13F412D}"/>
    <hyperlink ref="C9" location="'05-Mercancias Vulnerables'!A1" display="Click Aquí" xr:uid="{89587FB0-303C-4530-96D3-4FF0965A8855}"/>
    <hyperlink ref="C10" location="'06-Mercancia Peligrosa(Con DGD)'!A1" display="Click Aquí" xr:uid="{9F739F73-7749-410A-B6BB-F8BFD6DB7A00}"/>
    <hyperlink ref="C11" location="'06-Mercancia Peligrosa(Sin DGD)'!A1" display="Click Aquí" xr:uid="{4D7F7F28-582E-4795-AE60-AD27FFF39526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03733-4D30-4D23-95F0-FEFF5018E5D8}">
  <dimension ref="A1:O19"/>
  <sheetViews>
    <sheetView zoomScaleNormal="100" workbookViewId="0">
      <selection activeCell="C5" sqref="C5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0" t="s">
        <v>26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D3" s="22" t="s">
        <v>27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D4" s="16">
        <v>0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D5" s="16">
        <v>0.99930555555555556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100</v>
      </c>
    </row>
    <row r="10" spans="1:15" x14ac:dyDescent="0.25">
      <c r="C10" s="5" t="s">
        <v>20</v>
      </c>
      <c r="D10" s="5" t="s">
        <v>21</v>
      </c>
      <c r="E10" s="5" t="s">
        <v>6</v>
      </c>
    </row>
    <row r="11" spans="1:15" x14ac:dyDescent="0.25">
      <c r="B11" s="4" t="s">
        <v>7</v>
      </c>
      <c r="C11" s="10">
        <f>'Tabla Maestra'!J2</f>
        <v>0</v>
      </c>
      <c r="D11" s="10">
        <f>'Tabla Maestra'!M2</f>
        <v>0</v>
      </c>
      <c r="E11" s="10">
        <f>'Tabla Maestra'!N2</f>
        <v>0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K5x2SxR0LYqDWIBMU9nrvR8yIBh+LlZixfAd/S1G7YVI3/SiSD3+QavdDvdugt3Vyn2EgCYOeLU0kQmjIlYUkA==" saltValue="5U8QIA5jwX/omj7rYpNv7w==" spinCount="100000" sheet="1" formatCells="0" formatColumns="0" formatRows="0" insertColumns="0" insertRows="0" insertHyperlinks="0" deleteColumns="0" deleteRows="0" sort="0" autoFilter="0" pivotTables="0"/>
  <mergeCells count="4">
    <mergeCell ref="H3:O3"/>
    <mergeCell ref="H4:O6"/>
    <mergeCell ref="C2:O2"/>
    <mergeCell ref="A1:B2"/>
  </mergeCells>
  <hyperlinks>
    <hyperlink ref="H4:O6" r:id="rId1" display="WFS Tracking" xr:uid="{B7A2306F-6A0C-4DFF-B0F7-FF59D63ABC53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980D14D-54BF-4BCD-8D29-1DE25370BF3E}">
          <x14:formula1>
            <xm:f>'Tabla Maestra'!$P$1:$P$2</xm:f>
          </x14:formula1>
          <xm:sqref>C6</xm:sqref>
        </x14:dataValidation>
        <x14:dataValidation type="date" allowBlank="1" showInputMessage="1" showErrorMessage="1" promptTitle="Fecha" prompt="El formato fecha tiene que ser DD/MM/AAAA" xr:uid="{B740D7B8-208B-43A3-8A30-03A9B95029C9}">
          <x14:formula1>
            <xm:f>'Tabla Maestra'!$R$1</xm:f>
          </x14:formula1>
          <x14:formula2>
            <xm:f>'Tabla Maestra'!$R$2</xm:f>
          </x14:formula2>
          <xm:sqref>C4:C5</xm:sqref>
        </x14:dataValidation>
        <x14:dataValidation type="time" allowBlank="1" showInputMessage="1" showErrorMessage="1" promptTitle="Hora" prompt="El formato hora debe de ser HH:MM" xr:uid="{806125F3-95C9-4616-9B69-DD83D729AFF6}">
          <x14:formula1>
            <xm:f>'Tabla Maestra'!$S$1</xm:f>
          </x14:formula1>
          <x14:formula2>
            <xm:f>'Tabla Maestra'!$S$2</xm:f>
          </x14:formula2>
          <xm:sqref>D4 D5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260E4-0969-44A3-9999-CF76A045A65F}">
  <dimension ref="A1:O19"/>
  <sheetViews>
    <sheetView zoomScaleNormal="100" workbookViewId="0">
      <selection activeCell="C6" sqref="C6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0" t="s">
        <v>37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D3" s="22" t="s">
        <v>27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D4" s="16">
        <v>0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D5" s="16">
        <v>0.99930555555555556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100</v>
      </c>
    </row>
    <row r="10" spans="1:15" x14ac:dyDescent="0.25">
      <c r="C10" s="5" t="s">
        <v>38</v>
      </c>
      <c r="D10" s="5" t="s">
        <v>39</v>
      </c>
      <c r="E10" s="5" t="s">
        <v>6</v>
      </c>
    </row>
    <row r="11" spans="1:15" x14ac:dyDescent="0.25">
      <c r="B11" s="4" t="s">
        <v>43</v>
      </c>
      <c r="C11" s="10">
        <f>'Tabla Maestra'!J4</f>
        <v>0</v>
      </c>
      <c r="D11" s="10">
        <f>'Tabla Maestra'!M4</f>
        <v>0</v>
      </c>
      <c r="E11" s="10">
        <f>'Tabla Maestra'!N4</f>
        <v>0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apiypRXSHKP5Z8mrzxGmOZ08qbFZzbZEo6VkPgxfu/chvrKdNJcUGhhxEpZr2T3RGoLrNzVpk56BnPcltRBiTg==" saltValue="SoWnXof+uh2coYWUiq8Pqw==" spinCount="100000" sheet="1" formatCells="0" formatColumns="0" formatRows="0" insertColumns="0" insertRows="0" insertHyperlinks="0" deleteColumns="0" deleteRows="0" sort="0" autoFilter="0" pivotTables="0"/>
  <mergeCells count="4">
    <mergeCell ref="A1:B2"/>
    <mergeCell ref="C2:O2"/>
    <mergeCell ref="H3:O3"/>
    <mergeCell ref="H4:O6"/>
  </mergeCells>
  <hyperlinks>
    <hyperlink ref="H4:O6" r:id="rId1" display="WFS Tracking" xr:uid="{685E3305-7BD2-490D-8CFA-01DC62751B19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time" allowBlank="1" showInputMessage="1" showErrorMessage="1" promptTitle="Hora" prompt="El formato hora debe de ser HH:MM" xr:uid="{03760690-54D9-4681-8142-035854703BC4}">
          <x14:formula1>
            <xm:f>'Tabla Maestra'!$S$1</xm:f>
          </x14:formula1>
          <x14:formula2>
            <xm:f>'Tabla Maestra'!$S$2</xm:f>
          </x14:formula2>
          <xm:sqref>D4:D5</xm:sqref>
        </x14:dataValidation>
        <x14:dataValidation type="date" allowBlank="1" showInputMessage="1" showErrorMessage="1" promptTitle="Fecha" prompt="El formato fecha tiene que ser DD/MM/AAAA" xr:uid="{17FE3D1A-2B8E-491F-A423-CD8BC5A1D208}">
          <x14:formula1>
            <xm:f>'Tabla Maestra'!$R$1</xm:f>
          </x14:formula1>
          <x14:formula2>
            <xm:f>'Tabla Maestra'!$R$2</xm:f>
          </x14:formula2>
          <xm:sqref>C4:C5</xm:sqref>
        </x14:dataValidation>
        <x14:dataValidation type="list" allowBlank="1" showInputMessage="1" showErrorMessage="1" xr:uid="{13F5A35C-E1B2-4B63-BF8A-06CB90E27C98}">
          <x14:formula1>
            <xm:f>'Tabla Maestra'!$P$1:$P$2</xm:f>
          </x14:formula1>
          <xm:sqref>C6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BD2EB-F172-412D-BE4B-1A565252E209}">
  <dimension ref="A1:O19"/>
  <sheetViews>
    <sheetView zoomScaleNormal="100" workbookViewId="0">
      <selection activeCell="D32" sqref="D32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3" t="s">
        <v>44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D3" s="22" t="s">
        <v>27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D4" s="16">
        <v>0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D5" s="16">
        <v>0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100</v>
      </c>
    </row>
    <row r="10" spans="1:15" x14ac:dyDescent="0.25">
      <c r="C10" s="5" t="s">
        <v>41</v>
      </c>
      <c r="D10" s="5"/>
      <c r="E10" s="5" t="s">
        <v>6</v>
      </c>
    </row>
    <row r="11" spans="1:15" x14ac:dyDescent="0.25">
      <c r="B11" s="4" t="s">
        <v>42</v>
      </c>
      <c r="C11" s="10">
        <f>'Tabla Maestra'!J6</f>
        <v>0</v>
      </c>
      <c r="D11" s="10"/>
      <c r="E11" s="10">
        <f>'Tabla Maestra'!N6</f>
        <v>0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0rkpEQKzq0DWRSRAh2zoTUP4mOddOe61I6TKthFvFrt9rZfVn093vOA4q0ki4o4gb5aPLyZW79drRlRJV9jsfA==" saltValue="4yPLioDo6UVoj4INFnWUDQ==" spinCount="100000" sheet="1" formatCells="0" formatColumns="0" formatRows="0" insertColumns="0" insertRows="0" insertHyperlinks="0" deleteColumns="0" deleteRows="0" sort="0" autoFilter="0" pivotTables="0"/>
  <mergeCells count="4">
    <mergeCell ref="A1:B2"/>
    <mergeCell ref="C2:O2"/>
    <mergeCell ref="H3:O3"/>
    <mergeCell ref="H4:O6"/>
  </mergeCells>
  <hyperlinks>
    <hyperlink ref="H4:O6" r:id="rId1" display="WFS Tracking" xr:uid="{03A5FEAD-4AE5-45AD-A54F-3A7D2EF75C07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156DB12-A273-462E-89F2-884C89B9ED45}">
          <x14:formula1>
            <xm:f>'Tabla Maestra'!$P$1:$P$2</xm:f>
          </x14:formula1>
          <xm:sqref>C6</xm:sqref>
        </x14:dataValidation>
        <x14:dataValidation type="date" allowBlank="1" showInputMessage="1" showErrorMessage="1" promptTitle="Fecha" prompt="El formato fecha tiene que ser DD/MM/AAAA" xr:uid="{B1413C58-5E72-4063-BB6E-38C8966CD395}">
          <x14:formula1>
            <xm:f>'Tabla Maestra'!$R$1</xm:f>
          </x14:formula1>
          <x14:formula2>
            <xm:f>'Tabla Maestra'!$R$2</xm:f>
          </x14:formula2>
          <xm:sqref>C4:C5</xm:sqref>
        </x14:dataValidation>
        <x14:dataValidation type="time" allowBlank="1" showInputMessage="1" showErrorMessage="1" promptTitle="Hora" prompt="El formato hora debe de ser HH:MM" xr:uid="{BA63D8DD-51EB-40C0-9F3B-7DBC301677BE}">
          <x14:formula1>
            <xm:f>'Tabla Maestra'!$S$1</xm:f>
          </x14:formula1>
          <x14:formula2>
            <xm:f>'Tabla Maestra'!$S$2</xm:f>
          </x14:formula2>
          <xm:sqref>D4:D5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02AB0-6ABB-4A16-AE4B-E07A1D3E8C8B}">
  <dimension ref="A1:O19"/>
  <sheetViews>
    <sheetView zoomScaleNormal="100" workbookViewId="0">
      <selection activeCell="C9" sqref="C9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3" t="s">
        <v>46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</v>
      </c>
    </row>
    <row r="10" spans="1:15" x14ac:dyDescent="0.25">
      <c r="C10" s="5" t="s">
        <v>38</v>
      </c>
      <c r="D10" s="5" t="s">
        <v>39</v>
      </c>
      <c r="E10" s="5" t="s">
        <v>6</v>
      </c>
    </row>
    <row r="11" spans="1:15" x14ac:dyDescent="0.25">
      <c r="B11" s="4" t="s">
        <v>47</v>
      </c>
      <c r="C11" s="10">
        <f>'Tabla Maestra'!J8</f>
        <v>72.19</v>
      </c>
      <c r="D11" s="10">
        <f>'Tabla Maestra'!M8</f>
        <v>0</v>
      </c>
      <c r="E11" s="10">
        <f>'Tabla Maestra'!N8</f>
        <v>72.19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ijNaKZNvBjwMzY+ag8Vs5XGP2JmgqZx1f3ByQtQySnx3AgBL9TWENEWrC+stOEPgDdPF+T6b644MR7MmowkV0g==" saltValue="6jlzU1vFK+HBH9elqcQ1AA==" spinCount="100000" sheet="1" formatCells="0" formatColumns="0" formatRows="0" insertColumns="0" insertRows="0" insertHyperlinks="0" deleteColumns="0" deleteRows="0" sort="0" autoFilter="0" pivotTables="0"/>
  <mergeCells count="4">
    <mergeCell ref="A1:B2"/>
    <mergeCell ref="C2:O2"/>
    <mergeCell ref="H3:O3"/>
    <mergeCell ref="H4:O6"/>
  </mergeCells>
  <hyperlinks>
    <hyperlink ref="H4:O6" r:id="rId1" display="WFS Tracking" xr:uid="{15B3CB92-FA18-430D-B5A9-1879294F3C98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date" allowBlank="1" showInputMessage="1" showErrorMessage="1" promptTitle="Fecha" prompt="El formato fecha tiene que ser DD/MM/AAAA" xr:uid="{AC7AC9DA-68B6-47C9-ACD4-04FABEEAE0D0}">
          <x14:formula1>
            <xm:f>'Tabla Maestra'!$R$1</xm:f>
          </x14:formula1>
          <x14:formula2>
            <xm:f>'Tabla Maestra'!$R$2</xm:f>
          </x14:formula2>
          <xm:sqref>C4:C5</xm:sqref>
        </x14:dataValidation>
        <x14:dataValidation type="list" allowBlank="1" showInputMessage="1" showErrorMessage="1" xr:uid="{AF87500C-16D8-4B3D-8C47-3056C056E17F}">
          <x14:formula1>
            <xm:f>'Tabla Maestra'!$P$1:$P$2</xm:f>
          </x14:formula1>
          <xm:sqref>C6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529C-CA3B-4B77-B16C-F9DB96C4E09E}">
  <dimension ref="A1:O19"/>
  <sheetViews>
    <sheetView zoomScaleNormal="100" workbookViewId="0">
      <selection activeCell="C8" sqref="C8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3" t="s">
        <v>52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</v>
      </c>
    </row>
    <row r="10" spans="1:15" x14ac:dyDescent="0.25">
      <c r="C10" s="5" t="s">
        <v>41</v>
      </c>
      <c r="D10" s="5"/>
      <c r="E10" s="5" t="s">
        <v>6</v>
      </c>
    </row>
    <row r="11" spans="1:15" x14ac:dyDescent="0.25">
      <c r="B11" s="4" t="s">
        <v>51</v>
      </c>
      <c r="C11" s="10">
        <f>'Tabla Maestra'!J10</f>
        <v>80.209999999999994</v>
      </c>
      <c r="D11" s="10"/>
      <c r="E11" s="10">
        <f>'Tabla Maestra'!N10</f>
        <v>80.209999999999994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eiM9Kj/jmXw5Z7lB502JMFNr6i8nwvNlksxoA+hz9BX9pxzy595zdmOOHssYRwc3+H447pxIRopXHylUmHDT0w==" saltValue="YtLmNdCwQ1iiR/8AlLoO4g==" spinCount="100000" sheet="1" formatCells="0" formatColumns="0" formatRows="0" insertColumns="0" insertRows="0" insertHyperlinks="0" deleteColumns="0" deleteRows="0" sort="0" autoFilter="0" pivotTables="0"/>
  <mergeCells count="4">
    <mergeCell ref="A1:B2"/>
    <mergeCell ref="C2:O2"/>
    <mergeCell ref="H3:O3"/>
    <mergeCell ref="H4:O6"/>
  </mergeCells>
  <hyperlinks>
    <hyperlink ref="H4:O6" r:id="rId1" display="WFS Tracking" xr:uid="{74B7F97C-0A54-4766-82EC-80F8BFF9935B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948B32B-60B0-4651-B4C7-678CCB7E9472}">
          <x14:formula1>
            <xm:f>'Tabla Maestra'!$P$1:$P$2</xm:f>
          </x14:formula1>
          <xm:sqref>C6</xm:sqref>
        </x14:dataValidation>
        <x14:dataValidation type="date" allowBlank="1" showInputMessage="1" showErrorMessage="1" promptTitle="Fecha" prompt="El formato fecha tiene que ser DD/MM/AAAA" xr:uid="{3C7030B4-82A7-40FB-BBB3-3CE50F575BF7}">
          <x14:formula1>
            <xm:f>'Tabla Maestra'!$R$1</xm:f>
          </x14:formula1>
          <x14:formula2>
            <xm:f>'Tabla Maestra'!$R$2</xm:f>
          </x14:formula2>
          <xm:sqref>C4:C5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5C4C4-C803-4D47-9143-BCBF84AC0CDE}">
  <dimension ref="A1:O19"/>
  <sheetViews>
    <sheetView zoomScaleNormal="100" workbookViewId="0">
      <selection activeCell="D6" sqref="D6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0" t="s">
        <v>55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D3" s="22" t="s">
        <v>27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D4" s="16">
        <v>0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D5" s="16">
        <v>0.99930555555555556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100</v>
      </c>
    </row>
    <row r="10" spans="1:15" x14ac:dyDescent="0.25">
      <c r="C10" s="5" t="s">
        <v>38</v>
      </c>
      <c r="D10" s="5" t="s">
        <v>39</v>
      </c>
      <c r="E10" s="5" t="s">
        <v>6</v>
      </c>
    </row>
    <row r="11" spans="1:15" x14ac:dyDescent="0.25">
      <c r="B11" s="4" t="s">
        <v>56</v>
      </c>
      <c r="C11" s="10">
        <f>'Tabla Maestra'!J12</f>
        <v>0</v>
      </c>
      <c r="D11" s="10">
        <f>'Tabla Maestra'!M12</f>
        <v>0</v>
      </c>
      <c r="E11" s="10">
        <f>'Tabla Maestra'!N12</f>
        <v>0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Uw0u/7XKtYX+EkK/5c0Dt4WC/dK5vQqt7+mzPnxvgWP/Nz8/8Qx1AffScCrBya1EO94JkkmjbdZlRjBkJI7eJQ==" saltValue="zavK7WX/BH10wIETTxeaRg==" spinCount="100000" sheet="1" formatCells="0" formatColumns="0" formatRows="0" insertColumns="0" insertRows="0" insertHyperlinks="0" deleteColumns="0" deleteRows="0" sort="0" autoFilter="0" pivotTables="0"/>
  <mergeCells count="4">
    <mergeCell ref="A1:B2"/>
    <mergeCell ref="C2:O2"/>
    <mergeCell ref="H3:O3"/>
    <mergeCell ref="H4:O6"/>
  </mergeCells>
  <hyperlinks>
    <hyperlink ref="H4:O6" r:id="rId1" display="WFS Tracking" xr:uid="{C26A4DD1-27F6-47D0-A029-FF521066D2B8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51DC2E2-62D4-4A37-ACB1-C8AB51687618}">
          <x14:formula1>
            <xm:f>'Tabla Maestra'!$P$1:$P$2</xm:f>
          </x14:formula1>
          <xm:sqref>C6</xm:sqref>
        </x14:dataValidation>
        <x14:dataValidation type="date" allowBlank="1" showInputMessage="1" showErrorMessage="1" promptTitle="Fecha" prompt="El formato fecha tiene que ser DD/MM/AAAA" xr:uid="{11458808-630E-4A3F-B76A-174A1CC91290}">
          <x14:formula1>
            <xm:f>'Tabla Maestra'!$R$1</xm:f>
          </x14:formula1>
          <x14:formula2>
            <xm:f>'Tabla Maestra'!$R$2</xm:f>
          </x14:formula2>
          <xm:sqref>C4:C5</xm:sqref>
        </x14:dataValidation>
        <x14:dataValidation type="time" allowBlank="1" showInputMessage="1" showErrorMessage="1" promptTitle="Hora" prompt="El formato hora debe de ser HH:MM" xr:uid="{F755A44C-559C-4EA9-B73B-F5CF899C0D71}">
          <x14:formula1>
            <xm:f>'Tabla Maestra'!$S$1</xm:f>
          </x14:formula1>
          <x14:formula2>
            <xm:f>'Tabla Maestra'!$S$2</xm:f>
          </x14:formula2>
          <xm:sqref>D4:D5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E7301-4CD1-4C82-BAC3-3A6996134C9C}">
  <dimension ref="A1:O19"/>
  <sheetViews>
    <sheetView zoomScaleNormal="100" workbookViewId="0">
      <selection activeCell="H17" sqref="H17"/>
    </sheetView>
  </sheetViews>
  <sheetFormatPr baseColWidth="10" defaultColWidth="11.42578125" defaultRowHeight="15" x14ac:dyDescent="0.25"/>
  <cols>
    <col min="1" max="1" width="1.85546875" style="2" customWidth="1"/>
    <col min="2" max="2" width="28" style="2" customWidth="1"/>
    <col min="3" max="3" width="17" style="3" customWidth="1"/>
    <col min="4" max="4" width="18.85546875" style="2" customWidth="1"/>
    <col min="5" max="5" width="18" style="2" customWidth="1"/>
    <col min="6" max="14" width="11.42578125" style="2"/>
    <col min="15" max="15" width="21.28515625" style="2" customWidth="1"/>
    <col min="16" max="16384" width="11.42578125" style="2"/>
  </cols>
  <sheetData>
    <row r="1" spans="1:15" x14ac:dyDescent="0.25">
      <c r="A1" s="37" t="e" vm="1">
        <v>#VALUE!</v>
      </c>
      <c r="B1" s="37"/>
    </row>
    <row r="2" spans="1:15" ht="72" customHeight="1" x14ac:dyDescent="0.25">
      <c r="A2" s="37"/>
      <c r="B2" s="37"/>
      <c r="C2" s="50" t="s">
        <v>55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</row>
    <row r="3" spans="1:15" ht="15" customHeight="1" x14ac:dyDescent="0.25">
      <c r="C3" s="21" t="s">
        <v>34</v>
      </c>
      <c r="D3" s="22" t="s">
        <v>27</v>
      </c>
      <c r="H3" s="38" t="s">
        <v>10</v>
      </c>
      <c r="I3" s="39"/>
      <c r="J3" s="39"/>
      <c r="K3" s="39"/>
      <c r="L3" s="39"/>
      <c r="M3" s="39"/>
      <c r="N3" s="39"/>
      <c r="O3" s="40"/>
    </row>
    <row r="4" spans="1:15" x14ac:dyDescent="0.25">
      <c r="B4" s="4" t="s">
        <v>45</v>
      </c>
      <c r="C4" s="14">
        <v>46023</v>
      </c>
      <c r="D4" s="16">
        <v>0</v>
      </c>
      <c r="H4" s="41" t="s">
        <v>11</v>
      </c>
      <c r="I4" s="42"/>
      <c r="J4" s="42"/>
      <c r="K4" s="42"/>
      <c r="L4" s="42"/>
      <c r="M4" s="42"/>
      <c r="N4" s="42"/>
      <c r="O4" s="43"/>
    </row>
    <row r="5" spans="1:15" x14ac:dyDescent="0.25">
      <c r="B5" s="4" t="s">
        <v>35</v>
      </c>
      <c r="C5" s="14">
        <v>46023</v>
      </c>
      <c r="D5" s="16">
        <v>0.99930555555555556</v>
      </c>
      <c r="H5" s="44"/>
      <c r="I5" s="45"/>
      <c r="J5" s="45"/>
      <c r="K5" s="45"/>
      <c r="L5" s="45"/>
      <c r="M5" s="45"/>
      <c r="N5" s="45"/>
      <c r="O5" s="46"/>
    </row>
    <row r="6" spans="1:15" x14ac:dyDescent="0.25">
      <c r="B6" s="4" t="s">
        <v>3</v>
      </c>
      <c r="C6" s="15" t="s">
        <v>33</v>
      </c>
      <c r="H6" s="47"/>
      <c r="I6" s="48"/>
      <c r="J6" s="48"/>
      <c r="K6" s="48"/>
      <c r="L6" s="48"/>
      <c r="M6" s="48"/>
      <c r="N6" s="48"/>
      <c r="O6" s="49"/>
    </row>
    <row r="7" spans="1:15" x14ac:dyDescent="0.25">
      <c r="B7" s="4" t="s">
        <v>4</v>
      </c>
      <c r="C7" s="15" t="s">
        <v>36</v>
      </c>
    </row>
    <row r="8" spans="1:15" x14ac:dyDescent="0.25">
      <c r="B8" s="4" t="s">
        <v>5</v>
      </c>
      <c r="C8" s="15">
        <v>100</v>
      </c>
    </row>
    <row r="10" spans="1:15" x14ac:dyDescent="0.25">
      <c r="C10" s="5" t="s">
        <v>38</v>
      </c>
      <c r="D10" s="5" t="s">
        <v>39</v>
      </c>
      <c r="E10" s="5" t="s">
        <v>6</v>
      </c>
    </row>
    <row r="11" spans="1:15" x14ac:dyDescent="0.25">
      <c r="B11" s="4" t="s">
        <v>56</v>
      </c>
      <c r="C11" s="10">
        <f>'Tabla Maestra'!J14</f>
        <v>0</v>
      </c>
      <c r="D11" s="10">
        <f>'Tabla Maestra'!M14</f>
        <v>0</v>
      </c>
      <c r="E11" s="10">
        <f>'Tabla Maestra'!N14</f>
        <v>0</v>
      </c>
    </row>
    <row r="14" spans="1:15" x14ac:dyDescent="0.25">
      <c r="B14" s="17" t="s">
        <v>30</v>
      </c>
    </row>
    <row r="19" spans="4:4" x14ac:dyDescent="0.25">
      <c r="D19" s="2" t="s">
        <v>22</v>
      </c>
    </row>
  </sheetData>
  <sheetProtection algorithmName="SHA-512" hashValue="zW+NFTyoNf+5J28EHGp5IvAgfFOm0CnaxKOcgfwafDUcLkWDLO9n1goGnuvdSA+S4l3Aco+/NIMRzc2KZKe3YA==" saltValue="Y/G+qrJs+G+XFuBhuQ+ang==" spinCount="100000" sheet="1" formatCells="0" formatColumns="0" formatRows="0" insertColumns="0" insertRows="0" insertHyperlinks="0" deleteColumns="0" deleteRows="0" sort="0" autoFilter="0" pivotTables="0"/>
  <mergeCells count="4">
    <mergeCell ref="A1:B2"/>
    <mergeCell ref="C2:O2"/>
    <mergeCell ref="H3:O3"/>
    <mergeCell ref="H4:O6"/>
  </mergeCells>
  <hyperlinks>
    <hyperlink ref="H4:O6" r:id="rId1" display="WFS Tracking" xr:uid="{633B9093-A004-4BB7-84B2-69943455E94F}"/>
  </hyperlinks>
  <pageMargins left="0.7" right="0.7" top="0.75" bottom="0.75" header="0.3" footer="0.3"/>
  <pageSetup paperSize="9" orientation="portrait"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time" allowBlank="1" showInputMessage="1" showErrorMessage="1" promptTitle="Hora" prompt="El formato hora debe de ser HH:MM" xr:uid="{799DB374-3799-4D94-8019-953710C08D81}">
          <x14:formula1>
            <xm:f>'Tabla Maestra'!$S$1</xm:f>
          </x14:formula1>
          <x14:formula2>
            <xm:f>'Tabla Maestra'!$S$2</xm:f>
          </x14:formula2>
          <xm:sqref>D4:D5</xm:sqref>
        </x14:dataValidation>
        <x14:dataValidation type="date" allowBlank="1" showInputMessage="1" showErrorMessage="1" promptTitle="Fecha" prompt="El formato fecha tiene que ser DD/MM/AAAA" xr:uid="{FFCFC369-2636-4B8E-8DB1-E4B84AE971B8}">
          <x14:formula1>
            <xm:f>'Tabla Maestra'!$R$1</xm:f>
          </x14:formula1>
          <x14:formula2>
            <xm:f>'Tabla Maestra'!$R$2</xm:f>
          </x14:formula2>
          <xm:sqref>C4:C5</xm:sqref>
        </x14:dataValidation>
        <x14:dataValidation type="list" allowBlank="1" showInputMessage="1" showErrorMessage="1" xr:uid="{D1D0DC03-B453-4D71-AE79-37BEFECB4445}">
          <x14:formula1>
            <xm:f>'Tabla Maestra'!$P$1:$P$2</xm:f>
          </x14:formula1>
          <xm:sqref>C6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b476c2-f23a-457f-95e7-c4f8e2b90b3f" xsi:nil="true"/>
    <lcf76f155ced4ddcb4097134ff3c332f xmlns="0af522a8-9208-488e-993d-9a3188328c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4BC55858CF784A9BFF569F60313888" ma:contentTypeVersion="14" ma:contentTypeDescription="Crée un document." ma:contentTypeScope="" ma:versionID="5f45f96166035f4a3ede25a1f73de09f">
  <xsd:schema xmlns:xsd="http://www.w3.org/2001/XMLSchema" xmlns:xs="http://www.w3.org/2001/XMLSchema" xmlns:p="http://schemas.microsoft.com/office/2006/metadata/properties" xmlns:ns2="0af522a8-9208-488e-993d-9a3188328c64" xmlns:ns3="a8b476c2-f23a-457f-95e7-c4f8e2b90b3f" targetNamespace="http://schemas.microsoft.com/office/2006/metadata/properties" ma:root="true" ma:fieldsID="e0c7f8018f4b8c8aa3bcdd228b0e2790" ns2:_="" ns3:_="">
    <xsd:import namespace="0af522a8-9208-488e-993d-9a3188328c64"/>
    <xsd:import namespace="a8b476c2-f23a-457f-95e7-c4f8e2b90b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522a8-9208-488e-993d-9a3188328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Balises d’images" ma:readOnly="false" ma:fieldId="{5cf76f15-5ced-4ddc-b409-7134ff3c332f}" ma:taxonomyMulti="true" ma:sspId="051c2199-940d-4c0c-97f4-9560a85f3e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b476c2-f23a-457f-95e7-c4f8e2b90b3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3055899-e54f-4d55-9cc9-d8dd3c2fe7b1}" ma:internalName="TaxCatchAll" ma:showField="CatchAllData" ma:web="a8b476c2-f23a-457f-95e7-c4f8e2b90b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7819AF-3513-4B27-ADB2-D005A48AED0B}">
  <ds:schemaRefs>
    <ds:schemaRef ds:uri="http://schemas.microsoft.com/office/2006/metadata/properties"/>
    <ds:schemaRef ds:uri="http://schemas.microsoft.com/office/infopath/2007/PartnerControls"/>
    <ds:schemaRef ds:uri="a8b476c2-f23a-457f-95e7-c4f8e2b90b3f"/>
    <ds:schemaRef ds:uri="0af522a8-9208-488e-993d-9a3188328c64"/>
  </ds:schemaRefs>
</ds:datastoreItem>
</file>

<file path=customXml/itemProps2.xml><?xml version="1.0" encoding="utf-8"?>
<ds:datastoreItem xmlns:ds="http://schemas.openxmlformats.org/officeDocument/2006/customXml" ds:itemID="{C4D89C0C-4018-4EC2-84C4-B822C9C7E9E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2EC2D3-06D2-4394-AA3F-6D09C4B6C8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f522a8-9208-488e-993d-9a3188328c64"/>
    <ds:schemaRef ds:uri="a8b476c2-f23a-457f-95e7-c4f8e2b90b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Tabla Maestra</vt:lpstr>
      <vt:lpstr>Indice</vt:lpstr>
      <vt:lpstr>01-Carga General</vt:lpstr>
      <vt:lpstr>02-Camara Frigorifica</vt:lpstr>
      <vt:lpstr>03-Animales Vivos</vt:lpstr>
      <vt:lpstr>04-Mercancias Especiales</vt:lpstr>
      <vt:lpstr>05-Mercancias Vulnerables</vt:lpstr>
      <vt:lpstr>06-Mercancia Peligrosa(Con DGD)</vt:lpstr>
      <vt:lpstr>06-Mercancia Peligrosa(Sin DGD)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María HINOJAL</dc:creator>
  <cp:keywords/>
  <dc:description/>
  <cp:lastModifiedBy>Juan María HINOJAL</cp:lastModifiedBy>
  <cp:revision/>
  <dcterms:created xsi:type="dcterms:W3CDTF">2024-05-16T13:26:28Z</dcterms:created>
  <dcterms:modified xsi:type="dcterms:W3CDTF">2025-11-25T08:43:18Z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0x010100A14BC55858CF784A9BFF569F60313888</vt:lpwstr>
  </property>
  <property fmtid="{D5CDD505-2E9C-101B-9397-08002B2CF9AE}" pid="3" name="MediaServiceImageTags">
    <vt:lpwstr/>
  </property>
</Properties>
</file>